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3.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4.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drawings/drawing5.xml" ContentType="application/vnd.openxmlformats-officedocument.drawing+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6.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7.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drawings/drawing8.xml" ContentType="application/vnd.openxmlformats-officedocument.drawing+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drawings/drawing9.xml" ContentType="application/vnd.openxmlformats-officedocument.drawing+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drawings/drawing10.xml" ContentType="application/vnd.openxmlformats-officedocument.drawing+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drawings/drawing11.xml" ContentType="application/vnd.openxmlformats-officedocument.drawing+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drawings/drawing12.xml" ContentType="application/vnd.openxmlformats-officedocument.drawing+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mathi\Downloads\"/>
    </mc:Choice>
  </mc:AlternateContent>
  <xr:revisionPtr revIDLastSave="0" documentId="8_{104AADE7-5A27-48C7-B8B1-3492C959D582}" xr6:coauthVersionLast="47" xr6:coauthVersionMax="47" xr10:uidLastSave="{00000000-0000-0000-0000-000000000000}"/>
  <bookViews>
    <workbookView xWindow="-110" yWindow="-110" windowWidth="19420" windowHeight="10300" firstSheet="1" activeTab="10" xr2:uid="{00000000-000D-0000-FFFF-FFFF00000000}"/>
  </bookViews>
  <sheets>
    <sheet name="OS1" sheetId="8" r:id="rId1"/>
    <sheet name="OS2" sheetId="21" r:id="rId2"/>
    <sheet name="OS3" sheetId="22" r:id="rId3"/>
    <sheet name="OS4" sheetId="23" r:id="rId4"/>
    <sheet name="OS5" sheetId="24" r:id="rId5"/>
    <sheet name="OS6" sheetId="25" r:id="rId6"/>
    <sheet name="OS7" sheetId="26" r:id="rId7"/>
    <sheet name="OS8" sheetId="27" r:id="rId8"/>
    <sheet name="OS9" sheetId="28" r:id="rId9"/>
    <sheet name="OS10" sheetId="29" r:id="rId10"/>
    <sheet name="OS11" sheetId="30" r:id="rId11"/>
    <sheet name="OS13" sheetId="32" r:id="rId1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8" l="1"/>
  <c r="F22" i="8"/>
  <c r="F23" i="8"/>
  <c r="F24" i="8"/>
  <c r="F28" i="8"/>
  <c r="F29" i="8"/>
  <c r="F30" i="8"/>
  <c r="F31" i="8"/>
  <c r="F32" i="8"/>
  <c r="F33" i="8"/>
  <c r="F38" i="32"/>
  <c r="F39" i="32"/>
  <c r="F40" i="32"/>
  <c r="F41" i="32"/>
  <c r="F38" i="30"/>
  <c r="F39" i="30"/>
  <c r="F40" i="30"/>
  <c r="F41" i="30"/>
  <c r="F21" i="29"/>
  <c r="F22" i="29"/>
  <c r="F23" i="29"/>
  <c r="F24" i="29"/>
  <c r="F25" i="29"/>
  <c r="F28" i="29"/>
  <c r="F29" i="29"/>
  <c r="F30" i="29"/>
  <c r="F31" i="29"/>
  <c r="F32" i="29"/>
  <c r="F33" i="29"/>
  <c r="F34" i="29"/>
  <c r="F38" i="29"/>
  <c r="F39" i="29"/>
  <c r="F40" i="29"/>
  <c r="F41" i="29"/>
  <c r="F44" i="29"/>
  <c r="F45" i="29"/>
  <c r="F46" i="29"/>
  <c r="F47" i="29"/>
  <c r="E94" i="29"/>
  <c r="F53" i="29"/>
  <c r="F54" i="29"/>
  <c r="F55" i="29"/>
  <c r="F56" i="29"/>
  <c r="E95" i="29"/>
  <c r="D68" i="29"/>
  <c r="D76" i="29"/>
  <c r="D85" i="29"/>
  <c r="D90" i="29"/>
  <c r="E96" i="29"/>
  <c r="E97" i="29"/>
  <c r="F38" i="28"/>
  <c r="F39" i="28"/>
  <c r="F40" i="28"/>
  <c r="F41" i="28"/>
  <c r="F38" i="27"/>
  <c r="F39" i="27"/>
  <c r="F40" i="27"/>
  <c r="F41" i="27"/>
  <c r="F38" i="26"/>
  <c r="F39" i="26"/>
  <c r="F40" i="26"/>
  <c r="F41" i="26"/>
  <c r="F38" i="25"/>
  <c r="F39" i="25"/>
  <c r="F40" i="25"/>
  <c r="F41" i="25"/>
  <c r="F38" i="22"/>
  <c r="F39" i="22"/>
  <c r="F40" i="22"/>
  <c r="F41" i="22"/>
  <c r="F38" i="8"/>
  <c r="F39" i="8"/>
  <c r="F40" i="8"/>
  <c r="F41" i="8"/>
  <c r="F44" i="8"/>
  <c r="F45" i="8"/>
  <c r="F46" i="8"/>
  <c r="F47" i="8"/>
  <c r="F38" i="21"/>
  <c r="F39" i="21"/>
  <c r="F40" i="21"/>
  <c r="F41" i="21"/>
  <c r="F55" i="32"/>
  <c r="F54" i="32"/>
  <c r="F53" i="32"/>
  <c r="F56" i="32"/>
  <c r="F21" i="32"/>
  <c r="F22" i="32"/>
  <c r="F23" i="32"/>
  <c r="F24" i="32"/>
  <c r="F25" i="32"/>
  <c r="F28" i="32"/>
  <c r="F29" i="32"/>
  <c r="F30" i="32"/>
  <c r="F31" i="32"/>
  <c r="F32" i="32"/>
  <c r="F33" i="32"/>
  <c r="F34" i="32"/>
  <c r="F44" i="32"/>
  <c r="F45" i="32"/>
  <c r="F46" i="32"/>
  <c r="F47" i="32"/>
  <c r="E94" i="32"/>
  <c r="E95" i="32"/>
  <c r="E100" i="32"/>
  <c r="D68" i="32"/>
  <c r="D76" i="32"/>
  <c r="D85" i="32"/>
  <c r="D90" i="32"/>
  <c r="E96" i="32"/>
  <c r="E97" i="32"/>
  <c r="F54" i="30"/>
  <c r="F53" i="30"/>
  <c r="F21" i="30"/>
  <c r="F22" i="30"/>
  <c r="F23" i="30"/>
  <c r="F24" i="30"/>
  <c r="F25" i="30"/>
  <c r="F28" i="30"/>
  <c r="F29" i="30"/>
  <c r="F30" i="30"/>
  <c r="F31" i="30"/>
  <c r="F32" i="30"/>
  <c r="F33" i="30"/>
  <c r="F34" i="30"/>
  <c r="F44" i="30"/>
  <c r="F45" i="30"/>
  <c r="F46" i="30"/>
  <c r="F47" i="30"/>
  <c r="E93" i="30"/>
  <c r="F55" i="30"/>
  <c r="E94" i="30"/>
  <c r="E99" i="30"/>
  <c r="D67" i="30"/>
  <c r="D75" i="30"/>
  <c r="D84" i="30"/>
  <c r="D89" i="30"/>
  <c r="E95" i="30"/>
  <c r="E96" i="30"/>
  <c r="E100" i="29"/>
  <c r="F55" i="28"/>
  <c r="F54" i="28"/>
  <c r="F53" i="28"/>
  <c r="F21" i="28"/>
  <c r="F22" i="28"/>
  <c r="F23" i="28"/>
  <c r="F24" i="28"/>
  <c r="F25" i="28"/>
  <c r="F28" i="28"/>
  <c r="F29" i="28"/>
  <c r="F30" i="28"/>
  <c r="F31" i="28"/>
  <c r="F32" i="28"/>
  <c r="F33" i="28"/>
  <c r="F34" i="28"/>
  <c r="F44" i="28"/>
  <c r="F45" i="28"/>
  <c r="F46" i="28"/>
  <c r="F47" i="28"/>
  <c r="E94" i="28"/>
  <c r="F56" i="28"/>
  <c r="E95" i="28"/>
  <c r="E100" i="28"/>
  <c r="D68" i="28"/>
  <c r="D76" i="28"/>
  <c r="D85" i="28"/>
  <c r="D90" i="28"/>
  <c r="E96" i="28"/>
  <c r="E97" i="28"/>
  <c r="F55" i="27"/>
  <c r="F54" i="27"/>
  <c r="F53" i="27"/>
  <c r="F21" i="27"/>
  <c r="F22" i="27"/>
  <c r="F23" i="27"/>
  <c r="F24" i="27"/>
  <c r="F25" i="27"/>
  <c r="F28" i="27"/>
  <c r="F29" i="27"/>
  <c r="F30" i="27"/>
  <c r="F31" i="27"/>
  <c r="F32" i="27"/>
  <c r="F33" i="27"/>
  <c r="F34" i="27"/>
  <c r="F44" i="27"/>
  <c r="F45" i="27"/>
  <c r="F46" i="27"/>
  <c r="F47" i="27"/>
  <c r="E94" i="27"/>
  <c r="F56" i="27"/>
  <c r="E95" i="27"/>
  <c r="E100" i="27"/>
  <c r="D68" i="27"/>
  <c r="D76" i="27"/>
  <c r="D85" i="27"/>
  <c r="D90" i="27"/>
  <c r="E96" i="27"/>
  <c r="E97" i="27"/>
  <c r="F53" i="23"/>
  <c r="F54" i="23"/>
  <c r="F55" i="23"/>
  <c r="F56" i="23"/>
  <c r="F57" i="23"/>
  <c r="F53" i="24"/>
  <c r="F54" i="24"/>
  <c r="F55" i="24"/>
  <c r="F56" i="24"/>
  <c r="F57" i="24"/>
  <c r="F58" i="24"/>
  <c r="F53" i="25"/>
  <c r="F54" i="25"/>
  <c r="F55" i="25"/>
  <c r="F56" i="25"/>
  <c r="F57" i="25"/>
  <c r="F58" i="25"/>
  <c r="F53" i="26"/>
  <c r="F54" i="26"/>
  <c r="F55" i="26"/>
  <c r="F56" i="26"/>
  <c r="F57" i="26"/>
  <c r="F21" i="26"/>
  <c r="F22" i="26"/>
  <c r="F23" i="26"/>
  <c r="F24" i="26"/>
  <c r="F25" i="26"/>
  <c r="F28" i="26"/>
  <c r="F29" i="26"/>
  <c r="F30" i="26"/>
  <c r="F31" i="26"/>
  <c r="F32" i="26"/>
  <c r="F33" i="26"/>
  <c r="F34" i="26"/>
  <c r="F44" i="26"/>
  <c r="F45" i="26"/>
  <c r="F46" i="26"/>
  <c r="F47" i="26"/>
  <c r="E95" i="26"/>
  <c r="E96" i="26"/>
  <c r="E101" i="26"/>
  <c r="D69" i="26"/>
  <c r="D77" i="26"/>
  <c r="D86" i="26"/>
  <c r="D91" i="26"/>
  <c r="E97" i="26"/>
  <c r="E98" i="26"/>
  <c r="F21" i="25"/>
  <c r="F22" i="25"/>
  <c r="F23" i="25"/>
  <c r="F24" i="25"/>
  <c r="F25" i="25"/>
  <c r="F28" i="25"/>
  <c r="F29" i="25"/>
  <c r="F30" i="25"/>
  <c r="F31" i="25"/>
  <c r="F32" i="25"/>
  <c r="F33" i="25"/>
  <c r="F34" i="25"/>
  <c r="F44" i="25"/>
  <c r="F45" i="25"/>
  <c r="F46" i="25"/>
  <c r="F47" i="25"/>
  <c r="E96" i="25"/>
  <c r="E97" i="25"/>
  <c r="E102" i="25"/>
  <c r="D70" i="25"/>
  <c r="D78" i="25"/>
  <c r="D87" i="25"/>
  <c r="D92" i="25"/>
  <c r="E98" i="25"/>
  <c r="E99" i="25"/>
  <c r="F21" i="24"/>
  <c r="F22" i="24"/>
  <c r="F23" i="24"/>
  <c r="F24" i="24"/>
  <c r="F25" i="24"/>
  <c r="F28" i="24"/>
  <c r="F29" i="24"/>
  <c r="F30" i="24"/>
  <c r="F31" i="24"/>
  <c r="F32" i="24"/>
  <c r="F33" i="24"/>
  <c r="F34" i="24"/>
  <c r="F38" i="24"/>
  <c r="F39" i="24"/>
  <c r="F41" i="24"/>
  <c r="F44" i="24"/>
  <c r="F45" i="24"/>
  <c r="F46" i="24"/>
  <c r="F47" i="24"/>
  <c r="E96" i="24"/>
  <c r="E97" i="24"/>
  <c r="E102" i="24"/>
  <c r="D70" i="24"/>
  <c r="D78" i="24"/>
  <c r="D87" i="24"/>
  <c r="D92" i="24"/>
  <c r="E98" i="24"/>
  <c r="E99" i="24"/>
  <c r="F40" i="24"/>
  <c r="F21" i="23"/>
  <c r="F22" i="23"/>
  <c r="F23" i="23"/>
  <c r="F24" i="23"/>
  <c r="F25" i="23"/>
  <c r="F28" i="23"/>
  <c r="F29" i="23"/>
  <c r="F30" i="23"/>
  <c r="F31" i="23"/>
  <c r="F32" i="23"/>
  <c r="F33" i="23"/>
  <c r="F34" i="23"/>
  <c r="F38" i="23"/>
  <c r="F39" i="23"/>
  <c r="F41" i="23"/>
  <c r="F44" i="23"/>
  <c r="F45" i="23"/>
  <c r="F46" i="23"/>
  <c r="F47" i="23"/>
  <c r="E95" i="23"/>
  <c r="E96" i="23"/>
  <c r="E101" i="23"/>
  <c r="D69" i="23"/>
  <c r="D77" i="23"/>
  <c r="D86" i="23"/>
  <c r="D91" i="23"/>
  <c r="E97" i="23"/>
  <c r="E98" i="23"/>
  <c r="F40" i="23"/>
  <c r="F55" i="22"/>
  <c r="F54" i="22"/>
  <c r="F53" i="22"/>
  <c r="F21" i="22"/>
  <c r="F22" i="22"/>
  <c r="F23" i="22"/>
  <c r="F24" i="22"/>
  <c r="F25" i="22"/>
  <c r="F28" i="22"/>
  <c r="F29" i="22"/>
  <c r="F30" i="22"/>
  <c r="F31" i="22"/>
  <c r="F32" i="22"/>
  <c r="F33" i="22"/>
  <c r="F34" i="22"/>
  <c r="F44" i="22"/>
  <c r="F45" i="22"/>
  <c r="F46" i="22"/>
  <c r="F47" i="22"/>
  <c r="E94" i="22"/>
  <c r="F56" i="22"/>
  <c r="E95" i="22"/>
  <c r="E100" i="22"/>
  <c r="D68" i="22"/>
  <c r="D76" i="22"/>
  <c r="D85" i="22"/>
  <c r="D90" i="22"/>
  <c r="E96" i="22"/>
  <c r="E97" i="22"/>
  <c r="F53" i="21"/>
  <c r="F54" i="21"/>
  <c r="F55" i="21"/>
  <c r="F56" i="21"/>
  <c r="F57" i="21"/>
  <c r="F58" i="21"/>
  <c r="F21" i="21"/>
  <c r="F22" i="21"/>
  <c r="F23" i="21"/>
  <c r="F24" i="21"/>
  <c r="F25" i="21"/>
  <c r="F28" i="21"/>
  <c r="F29" i="21"/>
  <c r="F30" i="21"/>
  <c r="F31" i="21"/>
  <c r="F32" i="21"/>
  <c r="F33" i="21"/>
  <c r="F34" i="21"/>
  <c r="F44" i="21"/>
  <c r="F45" i="21"/>
  <c r="F46" i="21"/>
  <c r="F47" i="21"/>
  <c r="E96" i="21"/>
  <c r="E97" i="21"/>
  <c r="E102" i="21"/>
  <c r="D70" i="21"/>
  <c r="D78" i="21"/>
  <c r="D87" i="21"/>
  <c r="D92" i="21"/>
  <c r="E98" i="21"/>
  <c r="E99" i="21"/>
  <c r="F25" i="8"/>
  <c r="F34" i="8"/>
  <c r="E95" i="8"/>
  <c r="F53" i="8"/>
  <c r="F54" i="8"/>
  <c r="F55" i="8"/>
  <c r="F56" i="8"/>
  <c r="F57" i="8"/>
  <c r="E96" i="8"/>
  <c r="E101" i="8"/>
  <c r="D69" i="8"/>
  <c r="D77" i="8"/>
  <c r="D86" i="8"/>
  <c r="D91" i="8"/>
  <c r="E97" i="8"/>
  <c r="E98" i="8"/>
</calcChain>
</file>

<file path=xl/sharedStrings.xml><?xml version="1.0" encoding="utf-8"?>
<sst xmlns="http://schemas.openxmlformats.org/spreadsheetml/2006/main" count="1758" uniqueCount="185">
  <si>
    <t>Questions évaluatives</t>
  </si>
  <si>
    <t>Pondération</t>
  </si>
  <si>
    <t>Commentaire</t>
  </si>
  <si>
    <t>Note 
pondérée</t>
  </si>
  <si>
    <t>Section 
du FC</t>
  </si>
  <si>
    <t>Critères d'évaluation</t>
  </si>
  <si>
    <t>Intitulé du projet</t>
  </si>
  <si>
    <t>Chef de file</t>
  </si>
  <si>
    <t>Fonction</t>
  </si>
  <si>
    <t>Téléphone</t>
  </si>
  <si>
    <t>courriel</t>
  </si>
  <si>
    <t xml:space="preserve">Date </t>
  </si>
  <si>
    <t>Signature</t>
  </si>
  <si>
    <t>Je déclare  être personnellement et fonctionnellement indépendant du chef de file, des activités prévues dans le cadre du projet ainsi que des personnes impliquées dans sa conception, sa mise en œuvre et sa gestion technique, administrative et financière.</t>
  </si>
  <si>
    <t>Objectif spécifique</t>
  </si>
  <si>
    <t>N° SYNERGIE</t>
  </si>
  <si>
    <t>Coût éligible</t>
  </si>
  <si>
    <t>Nom et prénom</t>
  </si>
  <si>
    <t>Déclaration d'indépendance</t>
  </si>
  <si>
    <t>Subvention FEDER demandée</t>
  </si>
  <si>
    <t>Organisation</t>
  </si>
  <si>
    <t xml:space="preserve">Priorité </t>
  </si>
  <si>
    <t>Projets prévoyant la conduite d'études</t>
  </si>
  <si>
    <t>Capitalisation et durabilité du projet</t>
  </si>
  <si>
    <t>Le projet tient compte des connaissances disponibles et apporte une plus-value par rapport aux initiatives existantes</t>
  </si>
  <si>
    <t>A son achèvement, l'étude produira des impacts concrets pour les territoires (les livrables seront-ils mis à disposition du public ? l'étude prévoit-elle la mise en place d'actions pilotes à son achèvement?)</t>
  </si>
  <si>
    <t>L'étude présente une dimension gagnant-gagnant pour l'ensemble des partenaires du projet (couvre-t-elle tous les partenaires du projet? dans son périmètre ou a minima dans une dimension comparaison ou échange de bonnes pratiques)</t>
  </si>
  <si>
    <t>Les professionnels qui sont en charge de la conduite de l'étude apportent  des garanties quant à la qualité du résultat de l'étude produite (profil et légitimité des consultants…) et/ou des dispositions sont prévues en ce sens</t>
  </si>
  <si>
    <t>Les résultats attendus de l'action sont durables d'un point de vue financier  (Comment seront financées les activités à la fin de la subvention ?), institutionnel  (existera-t-il des structures permettant la poursuite des activités à la fin de l’action ? Y aura-t-il une « appropriation » locale des résultats de l’action ?) et/ou politique (quel sera l’impact structurel de l’action – par exemple va-t-elle résulter en de meilleures lois, codes de conduite, méthodes, etc. ?)</t>
  </si>
  <si>
    <t>Le projet identifie clairement les groupes cibles et associe l’ensemble des maillons de la chaîne (et en particulier les bénéficiaires finaux et les usagers) de la phase de conception à la phase de mise en œuvre du projet</t>
  </si>
  <si>
    <t xml:space="preserve"> Le projet anticipe ses retombées sociales, économiques, environnementales </t>
  </si>
  <si>
    <t>Le choix du chef de file et des partenaires impliqués dans le projet est pertinent, proportionné aux objectifs poursuivis par le projet et structurant (les partenaires ont une expertise dans le domaine concerné, les partenaires sont fédérateurs, complémentaires)</t>
  </si>
  <si>
    <t xml:space="preserve">1. Critères transversaux </t>
  </si>
  <si>
    <t>Qualité opérationnelle et dimension structurante du projet</t>
  </si>
  <si>
    <t>le projet prend en compte les documents stratégiques et contribue aux stratégies existantes (notamment: les Programmations Pluriannuelles de l'Energie des territoires)</t>
  </si>
  <si>
    <t xml:space="preserve">le projet contribue au déploiement et à l’installation d’une capacité nouvelle de production énergétique à partir de sources d’énergie renouvelables et / ou le projet sélectionné doit accélérer significativement la mise en œuvre/le déploiement de la capacité de production énergétique à partir de sources d’énergie renouvelables. </t>
  </si>
  <si>
    <t>le projet associe et prévoit des partages de connaissance entre décideurs publics, universitaires et scientifiques, secteur privé (entreprises, assurances) et la société civile</t>
  </si>
  <si>
    <t>Le projet concerne plusieurs composantes liées à la gestion des risques (prévention, préparation, et/ou adaptation)</t>
  </si>
  <si>
    <t>La dynamique du projet intègre la complémentarité entre les territoires de façon à valoriser les atouts et expertises existantes</t>
  </si>
  <si>
    <t xml:space="preserve"> le projet s'inscrit en cohérence avec des plans d’organisation et de planification des transports : plans globaux de déplacements, Plans de déplacement urbain, programme opérationnel d’organisation des transports, etc.</t>
  </si>
  <si>
    <t>Le projet intègre des dimensions relatives à la durabilité des transports et à la préservation de l'environnement</t>
  </si>
  <si>
    <t>Le projet prend en considération les infrastructures et équipements existants pour apporter de nouvelles solutions en matière de connectivité.</t>
  </si>
  <si>
    <t>Des actions sont prévues pour permettre aux personnes en situation d’exclusion de retrouver un emploi, et/ou des actions contribuant à ce que les entreprises deviennent plus inclusives</t>
  </si>
  <si>
    <t>L'opération s'inscrit en cohérence avec les priorités des partenaires incluant les documents stratégiques régionaux concernant le domaine de la santé, notamment en matière de formations.</t>
  </si>
  <si>
    <t>Section 
du Formulaire de candidature</t>
  </si>
  <si>
    <t>Avis général de la structure partenaire sur le projet</t>
  </si>
  <si>
    <t>Sous-total critères transversaux</t>
  </si>
  <si>
    <t>Sous-total critères thématiques</t>
  </si>
  <si>
    <t>Sous-total bonification</t>
  </si>
  <si>
    <t xml:space="preserve">Note globale du projet </t>
  </si>
  <si>
    <t>3. Critères de bonification</t>
  </si>
  <si>
    <t>2. Critères thématiques</t>
  </si>
  <si>
    <r>
      <rPr>
        <b/>
        <sz val="11"/>
        <color rgb="FF002060"/>
        <rFont val="Arial"/>
        <family val="2"/>
      </rPr>
      <t>Important:</t>
    </r>
    <r>
      <rPr>
        <sz val="11"/>
        <color rgb="FF002060"/>
        <rFont val="Arial"/>
        <family val="2"/>
      </rPr>
      <t xml:space="preserve"> Cette grille est à remplir par chaque membre du comité technique INTERREG Caraïbes pour chaque projet sollicitant une subvention au titre du programme. 
Elle est à transmettre au Secrétariat Conjoint INTERREG Caraïbes, dûment complétée et signée, en amont de chaque réunion, conformément au règlement intérieur du comité technique.</t>
    </r>
  </si>
  <si>
    <t>Le projet prévoit une utilisation stratégique des marchés publics (clauses environnementales, clauses sociales, incitations à l’innovation)</t>
  </si>
  <si>
    <t>Principes horizontaux</t>
  </si>
  <si>
    <t>Le projet garantit, par des actions positives additionnelles, le respect de la Charte des droits fondamentaux de l’Union européenne</t>
  </si>
  <si>
    <t>Le projet intégre, par des actions positives additionnelles, la dimension de genre (égalité homme-femme)</t>
  </si>
  <si>
    <t xml:space="preserve">Principe de développement durable </t>
  </si>
  <si>
    <t xml:space="preserve">Le projet garantit, par des actions positives additionnelles de ne pas porter de préjudice important (DNSH) ou prévoit des mesures d'atténuation, sur les dimensions suivantes: atténuation et adaptation changement climatique, préservation des ressources aquatiques et marines, économie circulaire, prévention et réduction de la pollution, protection et restauration de la biodiversité. </t>
  </si>
  <si>
    <t xml:space="preserve">Le projet intègre des activités d’éducation à l’environnement </t>
  </si>
  <si>
    <t>Le projet intègre une politique d'éco-communication et/ou d’éco-manifestation</t>
  </si>
  <si>
    <t>Critère de bonification</t>
  </si>
  <si>
    <t xml:space="preserve">Le projet limite les incidences sur l'environnement et intègre des méthodes respectueuses de l'environnement, tant dans la conception et la gestion des infrastructures et équipements, que dans la délivrance de services. </t>
  </si>
  <si>
    <t>Le projet intègre l'impact négatif des déplacements (incitation à la rationalisation des déplacements non nécessaires, limitation du nombre de personnes effectuant les déplacements, recours privilégié aux visioconférences, organisation de formations à distance, mesures de compensation des impacts environnementaux négatifs du projet...)</t>
  </si>
  <si>
    <t>Le projet contribue à une stratégie plus large au niveau européen (par exemple: REACT EU, ERASMUS+, LIFE+, Cosme, le Programme Européen Digital (DEP), Horizon Europe, l’initiative « Une énergie propre pour les îles de l’UE », le Mécanisme pour l’Interconnexion en Europe, les stratégies et programmes des financements extérieurs européens.), national, régional (par exemple: Stratégies de Spécialisation Intelligente des territoires, stratégies des bailleurs de fonds), territorial sur l'espace de coopération</t>
  </si>
  <si>
    <t>Le projet intégre le dialogue citoyen, la concertation et la transparence dans le choix des technologies</t>
  </si>
  <si>
    <t>Projets prévoyant la création ou réhabilitation d'infrastructures</t>
  </si>
  <si>
    <t xml:space="preserve">Le projet vise la construction d'infrastructures résilientes aux désastres et à l'impact du changement climatique </t>
  </si>
  <si>
    <t xml:space="preserve">Le projet anticipe les potentiels impacts négatifs liés aux chantiers de création et/ou réhabilitation (nuisances sonores, déchets, qualité de l’air…) et de privilégie un recours aux bonnes pratiques dans la conduite des travaux. </t>
  </si>
  <si>
    <t>Le projet privilégie la réhabilitation d'infrastructures existantes à la création de nouvelles infrastructures</t>
  </si>
  <si>
    <t xml:space="preserve">Le projet anticipe l’impact négatif potentiel de la construction de nouvelles infrastructures (impact carbone, patrimoine, paysage, biodiversité, corridors écologiques, occupation des sols) </t>
  </si>
  <si>
    <t xml:space="preserve">Le projet contribue aux orientations du New Bahaus européen en tenant compte de: i) la durabilité, des objectifs climatiques à la durabilité circulaire, en passant par la lutte contre la pollution et la biodiversité, ii) l'esthétique, la qualité de l'expérience et le style, au-delà de la fonctionnalité et iii) l'inclusion, de la valorisation de la diversité à la garantie de l'accessibilité et du caractère abordable. </t>
  </si>
  <si>
    <t xml:space="preserve">Le projet contribue à l'innovation sociale: il apporte une réponse à de nouveaux besoins sociétaux, nouveaux produits ou services de proximité, nouveaux modes d'organisation ou de coopération  </t>
  </si>
  <si>
    <t>Le projet propose une certification à l'issue des formations</t>
  </si>
  <si>
    <t>Le projet couple des actions de formation avec des actions d'immersion</t>
  </si>
  <si>
    <t>Le projet cible des thématiques et des secteurs d'activités en lien avec les besoins des filières des territoires et les stratégies des organisations (exemple: diplomatie territoriale, développement et internationalisation de certaines filières…)</t>
  </si>
  <si>
    <t>Le projet est cohérent et contribue aux schémas et stratégies locales et nationales (Stratégie nationale pour la biodiversité,  schéma régional du patrimoine naturel et de la biodiversité ; schéma régional de cohérence écologique de la Guadeloupe (trames vertes et bleues…)</t>
  </si>
  <si>
    <t>Le projet est innovant pour l'espace de coopération et porteur de création d'emploi</t>
  </si>
  <si>
    <t>Le projet prévoit des actions pilotes pour réduire la vulnérabilité des populations et/ou pour renforcer la résilience des territoires face au changement climatique</t>
  </si>
  <si>
    <t xml:space="preserve">Si le projet prévoit l'acquisition d'équipements (de premiers secours, de prévision) et le positionnement d'équipements et de stocks, les enjeux de planification des stocks, de périssabilité des denrées, de localisation sont anticipés et maitrisés. </t>
  </si>
  <si>
    <t xml:space="preserve">Le projet prend en compte les enjeux de localisation des infrastructures sur le territoire et de souveraineté et de sécurisation des données. </t>
  </si>
  <si>
    <t>Le projet porte des actions de nature à faciliter les échanges économiques à l'échelle de l'espace de coopération</t>
  </si>
  <si>
    <t>Le partenariat du projet comporte un caractère collaboratif :  au moins 1 laboratoire / 1 entreprise ou 2 entreprises.</t>
  </si>
  <si>
    <t>Le projet comporte une composante sur l’innovation sociale : réponse à de nouveaux besoins sociétaux, nouveaux produits ou services de proximité, nouveaux modes d’organisation ou de coopération.</t>
  </si>
  <si>
    <t xml:space="preserve">Le projet prévoit la mise en place d'actions pilote </t>
  </si>
  <si>
    <t>Le projet permet une contribution effective à la réduction des déchets</t>
  </si>
  <si>
    <t>Le projet  le projet prévoit des actions visant à restaurer les habitats naturels ou à diminuer des sources de dégradation et/ou le projet contribue à la lutte contre les espèces exotiques envahissantes (deux principales causes d'érosion de la biodiversité outre-mer)</t>
  </si>
  <si>
    <t>L'intérêt de la coopération pour traiter le sujet abordé par le projet est clairement avéré et/ou les résultats du projet ne pourraient pas ou que partiellement être atteints sans coopération</t>
  </si>
  <si>
    <t>Le projet s'inscrit dans une logique de recherche finalisée : il présente un potentiel de valorisation économique et/ou sociétale des résultats ; il prévoit une méthode/un programme de travail dédié spécifiquement à la valorisation et au transfert des résultats entre les établissements de recherche et d’enseignement supérieur, entreprises, acteurs de la formation, clusters innovants labellisés</t>
  </si>
  <si>
    <t>Le projet contribue à la transition numérique, écologique et énergétique des territoires et économies caribéens, et/ou à renforcer la sécurité alimentaire des territoires</t>
  </si>
  <si>
    <t xml:space="preserve">Le chef de file et les partenaires impliqués dans le projet et sa mise en œuvre disposent de capacités administratives et financières suffisantes pour mener à bien le projet </t>
  </si>
  <si>
    <t>Partenariat de coopération et dimension gagnant-gagnant du projet</t>
  </si>
  <si>
    <t>Le rétroplanning des activités est proportionné aux attendus du programme</t>
  </si>
  <si>
    <t>Le projet s'inscrit en cohérence avec les statégie d'innovation des territoires (S3 pour les RUP, notamment : le développement de nouveaux produits ou services à plus forte valeur ajoutée, ouvrant les entreprises sur des marchés porteurs).</t>
  </si>
  <si>
    <t xml:space="preserve">Le chef de file et les partenaires impliqués dans le projet et sa mise en œuvre disposent d'une expérience avérée (dans la gestion et mise en œuvre de projet de coopération type INTERREG ou FCR, ou dans la gestion et mise en oeuvre de projets européen) pour mener à bien le projet </t>
  </si>
  <si>
    <t>Les résultats du projet sont duplicables par d'autres structures (possibilités de reproduction, d'extension, d'essaimage des résultats de l'action) et/ou le projet présente des dispositions en ce sens</t>
  </si>
  <si>
    <t>Le projet identifie avec pertinence les autorités et instances de gouvernance associées au secteur concerné</t>
  </si>
  <si>
    <t>Une communication institutionnelle/à l'attention des organisations régionales et instances de gouvernance pertinentes est prévue dans le cadre du projet</t>
  </si>
  <si>
    <t>Le projet permettra, à son achèvement, un renforcement des capacités des acteurs et structures du secteur concerné</t>
  </si>
  <si>
    <t>Le projet contribue à l'une des dimensions transversales identifiées par le programme, à savoir: le renforcement de la résilience des territoires, le soutien à l'économie bleue, le renforcement de la connectivité</t>
  </si>
  <si>
    <t>Dimension structurante du projet</t>
  </si>
  <si>
    <t>Méthodologie :
- Les notations de projets doivent être complétées sur les trois types de critères (critères transversaux, critères thématiques et critères de bonification) en recourant à une note comprise entre 1 et 4 (1=très insuffisant, 2=insuffisant, 3=satisfaisant, 4=très satisfaisant)
- les pondérations s'appliquent automatiquement et permettent de calculer une note globale pour chacune des catégories de critères qui permettra d'objectiver l'ajournement éventuel de certains projets et d'apprécier la qualité des différents dossiers par la confrontation des notations de chaque partenaire.
- la colonne "commentaires" doit être complétée afin de donner des explications sur les notes attribuées et serviront à la préparation des débats en comité technique et à la préparation des Comités de Sélection.
- les renvois au formulaire de candidature doivent permettre de faciliter la compréhension globale de la notation et doivent être précisés dans la colonne dédiée.</t>
  </si>
  <si>
    <t xml:space="preserve">TOTAL </t>
  </si>
  <si>
    <t>TOTAL</t>
  </si>
  <si>
    <t>OS1</t>
  </si>
  <si>
    <t xml:space="preserve">Le projet présente une dimension gagnant-gagnant pour l'ensemble des territoires impliqués (réalité de la dimension coopération et bénéfices attendus par chaque partenaire clairement identifiés)  </t>
  </si>
  <si>
    <t>Note (0/1)</t>
  </si>
  <si>
    <t>Le projet contribue à un/plusieurs objectifs spécifiques du programme en sus de celui sur lequel il émarge (ex : un projet positionné sur l'objectif connectivité/transport qui intègre une dimension relative à la préservation de la biodiversité)</t>
  </si>
  <si>
    <t>Avis favorable</t>
  </si>
  <si>
    <t>Avis défavorable</t>
  </si>
  <si>
    <t>Note critères hors bonification</t>
  </si>
  <si>
    <t>Avis d'ajournement</t>
  </si>
  <si>
    <t xml:space="preserve">AVIS </t>
  </si>
  <si>
    <t>Conditions de seuils à prendre en compte</t>
  </si>
  <si>
    <t>Projets d'études : la note hors bonification est inférieure à 64,5</t>
  </si>
  <si>
    <t>Autres projets : la note hors bonification est inférieure à 60</t>
  </si>
  <si>
    <t>COCHER la case correspondante</t>
  </si>
  <si>
    <t>Projets d'études : la note hors bonification est comprise entre 64,5 et 107,5</t>
  </si>
  <si>
    <t>Projets d'études : la note hors bonification est supérieure ou égale à 107,5</t>
  </si>
  <si>
    <t>Autres projets : la note hors bonification est comprise entre 60 et 100</t>
  </si>
  <si>
    <t>Autres projets : la note hors bonification est supérieure ou égale à 100</t>
  </si>
  <si>
    <t>Projets d'études : la note hors bonification est inférieure à 69</t>
  </si>
  <si>
    <t>Autres projets : la note hors bonification est inférieure à 64,5</t>
  </si>
  <si>
    <t>Projets d'études : la note hors bonification est supérieure ou égale à 115</t>
  </si>
  <si>
    <t>Autres projets : la note hors bonification est supérieure ou égale à 107,5</t>
  </si>
  <si>
    <t>Autres projets : la note hors bonification est comprise entre 64,5 et 107,5</t>
  </si>
  <si>
    <t>Projets d'études : la note hors bonification est comprise entre 69 et 115</t>
  </si>
  <si>
    <t>OS2</t>
  </si>
  <si>
    <t>OS3</t>
  </si>
  <si>
    <t>Le projet est en cohérence avec les stratégies et shémas régionaux (schémas ou stratégies spécifiquement mises en œuvre à l'échelle des territoires ou des espaces couverts par les organisations intergouvernementales)</t>
  </si>
  <si>
    <t>Projets d'études : la note hors bonification est inférieure à 63</t>
  </si>
  <si>
    <t>Autres projets : la note hors bonification est inférieure à 58,5</t>
  </si>
  <si>
    <t>Projets d'études : la note hors bonification est comprise entre 63 et 105</t>
  </si>
  <si>
    <t>Autres projets : la note hors bonification est comprise entre 58,5 et 97,5</t>
  </si>
  <si>
    <t>Projets d'études : la note hors bonification est supérieure ou égale à 105</t>
  </si>
  <si>
    <t>Autres projets : la note hors bonification est supérieure ou égale à 97,5</t>
  </si>
  <si>
    <t>OS4</t>
  </si>
  <si>
    <t>OS5</t>
  </si>
  <si>
    <t>Le projet est en cohérence avec les démarches de planification de l’aménagement territorial, et avec les stratégies et plans à l'échelle locale et nationale (Plan séisme, PPI, stratégies de gestion du trait de côte...), et avec les stratégies pertinentes des organisations intergouvernementales.</t>
  </si>
  <si>
    <t>Autres projets : la note hors bonification est inférieure à 57</t>
  </si>
  <si>
    <t>Autres projets : la note hors bonification est comprise entre 57 et 95</t>
  </si>
  <si>
    <t>Autres projets : la note hors bonification est supérieure ou égale à 95</t>
  </si>
  <si>
    <t>OS6</t>
  </si>
  <si>
    <t>Le projet est cohérent et conforme par rapport aux objectifs des stratégies et schémas territoriaux et régionaux en matière de prévention et de gestion des déchets</t>
  </si>
  <si>
    <t>OS7</t>
  </si>
  <si>
    <t>Autres projets : la note hors bonification est supérieure ou égale à 105</t>
  </si>
  <si>
    <t>Projets d'études : la note hors bonification est supérieure ou égale à 112,5</t>
  </si>
  <si>
    <t>Autres projets : la note hors bonification est comprise entre 63 et 105</t>
  </si>
  <si>
    <t>Projets d'études : la note hors bonification est comprise entre 67,5 et 112,5</t>
  </si>
  <si>
    <t>Projets d'études : la note hors bonification est inférieure à 67,5</t>
  </si>
  <si>
    <t>Autres projets : la note hors bonification est inférieure à 63</t>
  </si>
  <si>
    <t>Projets d'études : la note hors bonification est inférieure à 66</t>
  </si>
  <si>
    <t>Autres projets : la note hors bonification est inférieure à 61,5</t>
  </si>
  <si>
    <t>Projets d'études : la note hors bonification est comprise entre 66 et 110</t>
  </si>
  <si>
    <t>Projets d'études : la note hors bonification est supérieure ou égale à 110</t>
  </si>
  <si>
    <t>Autres projets : la note hors bonification est supérieure ou égale à 102,5</t>
  </si>
  <si>
    <t>OS8</t>
  </si>
  <si>
    <t>OS9</t>
  </si>
  <si>
    <t>OS10</t>
  </si>
  <si>
    <t>Projets d'études : la note hors bonification est inférieure à 60</t>
  </si>
  <si>
    <t>Autres projets : la note hors bonification est inférieure à 55,5</t>
  </si>
  <si>
    <t>Projets d'études : la note hors bonification est comprise entre 60 et 100</t>
  </si>
  <si>
    <t>Autres projets : la note hors bonification est comprise entre 55,5 et 92,5</t>
  </si>
  <si>
    <t>Projets d'études : la note hors bonification est supérieure ou égale à 100</t>
  </si>
  <si>
    <t>Autres projets : la note hors bonification est supérieure ou égale à 92,5</t>
  </si>
  <si>
    <t>OS11</t>
  </si>
  <si>
    <t>Autres projets : la note hors bonification est supérieure ou égale à 87,5</t>
  </si>
  <si>
    <t>Autres projets : la note hors bonification est comprise entre 52,5 et 87,5</t>
  </si>
  <si>
    <t>Autres projets : la note hors bonification est inférieure à 52,5</t>
  </si>
  <si>
    <r>
      <t xml:space="preserve">Note (de 1 à </t>
    </r>
    <r>
      <rPr>
        <sz val="11"/>
        <rFont val="Arial"/>
        <family val="2"/>
      </rPr>
      <t>4)</t>
    </r>
  </si>
  <si>
    <t>Le projet prévient toute discrimination fondée sur le sexe, l’origine raciale ou ethnique, la religion ou les convictions, le handicap, l’âge ou l’orientation sexuelle, notamment dans le respect de la Convention des Nations unies sur les droits des personnes handicapées (CNUDPH) - des mesures, stratégies de structure, ou actions sont mises en place afin de prévenir les discriminations (politiques relatives à l'embauche, intégration des questions liées à la prévention des discriminations dans les stratégies de diffusion des résultats du projet, etc.)</t>
  </si>
  <si>
    <t>Le projet prévoit, par des actions positives additionnelles, l'accessibilité  du projet et/ou des activités aux personnes en situation de handicap (exemple: accessibilité des sites web et des applications numériques, aménagements adaptés, actions spécifiquement dédiées à l'accessibilité, etc…)</t>
  </si>
  <si>
    <t>Note (de 1 à 4)</t>
  </si>
  <si>
    <t>Les partenaires du projet font état de connaissances sur l'inclusion en Outre-mer et dans les Etats partenaires de l'espace de coopération</t>
  </si>
  <si>
    <t>OS13</t>
  </si>
  <si>
    <t>Les activités prévues par chaque partenaire sont détaillées et complémentaires, le niveau d'implication des partenaires dans la mise en œuvre du projet et dans les résultats attendus du projet est proportionné</t>
  </si>
  <si>
    <t>La localisation de l'infrastructure intègre les enjeux d’économie d’espace et de maîtrise des déplacements.</t>
  </si>
  <si>
    <r>
      <t xml:space="preserve">Critères d'appréciation des projets INTERREG Caraïbes 21-27
</t>
    </r>
    <r>
      <rPr>
        <i/>
        <sz val="11"/>
        <color theme="0"/>
        <rFont val="Arial"/>
        <family val="2"/>
      </rPr>
      <t>Version 0.2</t>
    </r>
  </si>
  <si>
    <t>Projets d'études : la note hors bonification est inférieure à 72</t>
  </si>
  <si>
    <t>Projets d'études : la note hors bonification est comprise entre 72 et 120</t>
  </si>
  <si>
    <t>Projets d'études : la note hors bonification est supérieure ou égale à 120</t>
  </si>
  <si>
    <t>Projets d'études : la note hors bonification est inférieure à 70,5</t>
  </si>
  <si>
    <t>Projets d'études : la note hors bonification est comprise entre 70,5 et 117,5</t>
  </si>
  <si>
    <t>Projets d'études : la note hors bonification est supérieure ou égale à 117,5</t>
  </si>
  <si>
    <t>Autres projets : la note hors bonification est comprise entre 61,5 et 102,5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</si>
</sst>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rgb="FFFF0000"/>
      <name val="Calibri"/>
      <family val="2"/>
      <scheme val="minor"/>
    </font>
    <font>
      <sz val="11"/>
      <name val="Calibri"/>
      <family val="2"/>
      <scheme val="minor"/>
    </font>
    <font>
      <b/>
      <sz val="20"/>
      <color theme="3" tint="0.39997558519241921"/>
      <name val="Calibri"/>
      <family val="2"/>
      <scheme val="minor"/>
    </font>
    <font>
      <sz val="12"/>
      <color theme="1"/>
      <name val="Calibri"/>
      <family val="2"/>
      <scheme val="minor"/>
    </font>
    <font>
      <b/>
      <sz val="12"/>
      <color rgb="FFFF0000"/>
      <name val="Calibri"/>
      <family val="2"/>
      <scheme val="minor"/>
    </font>
    <font>
      <b/>
      <sz val="20"/>
      <color rgb="FF002060"/>
      <name val="Calibri"/>
      <family val="2"/>
      <scheme val="minor"/>
    </font>
    <font>
      <sz val="11"/>
      <color rgb="FF002060"/>
      <name val="Calibri"/>
      <family val="2"/>
      <scheme val="minor"/>
    </font>
    <font>
      <sz val="20"/>
      <color rgb="FF002060"/>
      <name val="Calibri"/>
      <family val="2"/>
      <scheme val="minor"/>
    </font>
    <font>
      <b/>
      <sz val="12"/>
      <color rgb="FF002060"/>
      <name val="Calibri"/>
      <family val="2"/>
      <scheme val="minor"/>
    </font>
    <font>
      <b/>
      <sz val="12"/>
      <name val="Calibri"/>
      <family val="2"/>
      <scheme val="minor"/>
    </font>
    <font>
      <sz val="12"/>
      <name val="Calibri"/>
      <family val="2"/>
      <scheme val="minor"/>
    </font>
    <font>
      <b/>
      <sz val="12"/>
      <color rgb="FF3F3F3F"/>
      <name val="Calibri"/>
      <family val="2"/>
      <scheme val="minor"/>
    </font>
    <font>
      <sz val="11"/>
      <color theme="1"/>
      <name val="Arial"/>
      <family val="2"/>
    </font>
    <font>
      <b/>
      <sz val="11"/>
      <color theme="1"/>
      <name val="Arial"/>
      <family val="2"/>
    </font>
    <font>
      <b/>
      <sz val="11"/>
      <color rgb="FF002060"/>
      <name val="Arial"/>
      <family val="2"/>
    </font>
    <font>
      <sz val="11"/>
      <color rgb="FF000000"/>
      <name val="Arial"/>
      <family val="2"/>
    </font>
    <font>
      <b/>
      <sz val="11"/>
      <name val="Arial"/>
      <family val="2"/>
    </font>
    <font>
      <b/>
      <sz val="11"/>
      <color theme="0"/>
      <name val="Arial"/>
      <family val="2"/>
    </font>
    <font>
      <i/>
      <sz val="11"/>
      <color theme="0"/>
      <name val="Arial"/>
      <family val="2"/>
    </font>
    <font>
      <sz val="11"/>
      <color rgb="FF002060"/>
      <name val="Arial"/>
      <family val="2"/>
    </font>
    <font>
      <sz val="11"/>
      <color rgb="FFFF0000"/>
      <name val="Arial"/>
      <family val="2"/>
    </font>
    <font>
      <b/>
      <sz val="11"/>
      <color rgb="FFFF0000"/>
      <name val="Arial"/>
      <family val="2"/>
    </font>
    <font>
      <sz val="11"/>
      <name val="Arial"/>
      <family val="2"/>
    </font>
    <font>
      <b/>
      <sz val="11"/>
      <color theme="3" tint="0.39997558519241921"/>
      <name val="Arial"/>
      <family val="2"/>
    </font>
    <font>
      <b/>
      <sz val="11"/>
      <color theme="1"/>
      <name val="Calibri"/>
      <family val="2"/>
      <scheme val="minor"/>
    </font>
    <font>
      <sz val="8"/>
      <name val="Calibri"/>
      <family val="2"/>
      <scheme val="minor"/>
    </font>
    <font>
      <b/>
      <sz val="11"/>
      <name val="Calibri"/>
      <family val="2"/>
      <scheme val="minor"/>
    </font>
    <font>
      <b/>
      <sz val="20"/>
      <name val="Calibri"/>
      <family val="2"/>
      <scheme val="minor"/>
    </font>
    <font>
      <sz val="12"/>
      <name val="Arial"/>
      <family val="2"/>
    </font>
    <font>
      <b/>
      <sz val="12"/>
      <name val="Arial"/>
      <family val="2"/>
    </font>
    <font>
      <b/>
      <sz val="11"/>
      <color rgb="FF00206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3" tint="0.39997558519241921"/>
        <bgColor indexed="64"/>
      </patternFill>
    </fill>
    <fill>
      <patternFill patternType="solid">
        <fgColor rgb="FFFFC000"/>
        <bgColor indexed="64"/>
      </patternFill>
    </fill>
    <fill>
      <patternFill patternType="solid">
        <fgColor theme="9" tint="0.79998168889431442"/>
        <bgColor indexed="64"/>
      </patternFill>
    </fill>
    <fill>
      <patternFill patternType="solid">
        <fgColor theme="3" tint="0.39997558519241921"/>
        <bgColor theme="6"/>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2F2F2"/>
      </patternFill>
    </fill>
    <fill>
      <patternFill patternType="solid">
        <fgColor rgb="FFFFFF00"/>
        <bgColor indexed="64"/>
      </patternFill>
    </fill>
    <fill>
      <patternFill patternType="solid">
        <fgColor theme="9" tint="0.59999389629810485"/>
        <bgColor indexed="64"/>
      </patternFill>
    </fill>
  </fills>
  <borders count="5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theme="6" tint="-0.499984740745262"/>
      </right>
      <top style="medium">
        <color indexed="64"/>
      </top>
      <bottom/>
      <diagonal/>
    </border>
    <border>
      <left/>
      <right style="thin">
        <color theme="6" tint="-0.499984740745262"/>
      </right>
      <top style="medium">
        <color indexed="64"/>
      </top>
      <bottom/>
      <diagonal/>
    </border>
    <border>
      <left style="thin">
        <color theme="6" tint="-0.499984740745262"/>
      </left>
      <right style="thin">
        <color theme="6" tint="-0.499984740745262"/>
      </right>
      <top style="medium">
        <color indexed="64"/>
      </top>
      <bottom/>
      <diagonal/>
    </border>
    <border>
      <left style="thin">
        <color theme="6" tint="-0.499984740745262"/>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indexed="64"/>
      </left>
      <right style="thin">
        <color auto="1"/>
      </right>
      <top/>
      <bottom style="medium">
        <color indexed="64"/>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style="medium">
        <color indexed="64"/>
      </top>
      <bottom/>
      <diagonal/>
    </border>
    <border>
      <left style="thin">
        <color theme="6" tint="-0.499984740745262"/>
      </left>
      <right/>
      <top/>
      <bottom/>
      <diagonal/>
    </border>
    <border>
      <left/>
      <right style="thin">
        <color theme="6" tint="-0.499984740745262"/>
      </right>
      <top/>
      <bottom/>
      <diagonal/>
    </border>
    <border>
      <left style="thin">
        <color theme="6" tint="-0.499984740745262"/>
      </left>
      <right/>
      <top style="medium">
        <color indexed="64"/>
      </top>
      <bottom/>
      <diagonal/>
    </border>
    <border>
      <left style="medium">
        <color indexed="64"/>
      </left>
      <right/>
      <top style="medium">
        <color indexed="64"/>
      </top>
      <bottom style="thin">
        <color auto="1"/>
      </bottom>
      <diagonal/>
    </border>
    <border>
      <left style="medium">
        <color indexed="64"/>
      </left>
      <right/>
      <top style="thin">
        <color indexed="64"/>
      </top>
      <bottom style="thin">
        <color indexed="64"/>
      </bottom>
      <diagonal/>
    </border>
    <border>
      <left style="medium">
        <color indexed="64"/>
      </left>
      <right style="medium">
        <color theme="6" tint="-0.499984740745262"/>
      </right>
      <top style="medium">
        <color indexed="64"/>
      </top>
      <bottom style="medium">
        <color indexed="64"/>
      </bottom>
      <diagonal/>
    </border>
    <border>
      <left/>
      <right style="thin">
        <color theme="6" tint="-0.499984740745262"/>
      </right>
      <top style="medium">
        <color indexed="64"/>
      </top>
      <bottom style="medium">
        <color indexed="64"/>
      </bottom>
      <diagonal/>
    </border>
    <border>
      <left style="thin">
        <color theme="6" tint="-0.499984740745262"/>
      </left>
      <right style="thin">
        <color theme="6" tint="-0.499984740745262"/>
      </right>
      <top style="medium">
        <color indexed="64"/>
      </top>
      <bottom style="medium">
        <color indexed="64"/>
      </bottom>
      <diagonal/>
    </border>
    <border>
      <left style="thin">
        <color theme="6" tint="-0.499984740745262"/>
      </left>
      <right style="medium">
        <color indexed="64"/>
      </right>
      <top style="medium">
        <color indexed="64"/>
      </top>
      <bottom style="medium">
        <color indexed="64"/>
      </bottom>
      <diagonal/>
    </border>
    <border>
      <left style="thin">
        <color theme="6" tint="-0.499984740745262"/>
      </left>
      <right/>
      <top style="medium">
        <color indexed="64"/>
      </top>
      <bottom style="medium">
        <color indexed="64"/>
      </bottom>
      <diagonal/>
    </border>
    <border>
      <left/>
      <right/>
      <top style="medium">
        <color indexed="64"/>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style="thin">
        <color indexed="64"/>
      </right>
      <top style="thin">
        <color theme="0"/>
      </top>
      <bottom style="thin">
        <color indexed="64"/>
      </bottom>
      <diagonal/>
    </border>
  </borders>
  <cellStyleXfs count="2">
    <xf numFmtId="0" fontId="0" fillId="0" borderId="0"/>
    <xf numFmtId="0" fontId="12" fillId="10" borderId="15" applyNumberFormat="0" applyAlignment="0" applyProtection="0"/>
  </cellStyleXfs>
  <cellXfs count="384">
    <xf numFmtId="0" fontId="0" fillId="0" borderId="0" xfId="0"/>
    <xf numFmtId="0" fontId="0" fillId="0" borderId="0" xfId="0" applyAlignment="1">
      <alignment wrapText="1"/>
    </xf>
    <xf numFmtId="0" fontId="0" fillId="0" borderId="0" xfId="0" applyAlignment="1">
      <alignment horizontal="center" vertical="center"/>
    </xf>
    <xf numFmtId="0" fontId="3" fillId="0" borderId="0" xfId="0" applyFont="1"/>
    <xf numFmtId="0" fontId="3" fillId="0" borderId="0" xfId="0" applyFont="1" applyAlignment="1">
      <alignment wrapText="1"/>
    </xf>
    <xf numFmtId="0" fontId="1"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xf numFmtId="0" fontId="5" fillId="2" borderId="0" xfId="0" applyFont="1" applyFill="1" applyAlignment="1">
      <alignment horizontal="center" vertical="center" wrapText="1"/>
    </xf>
    <xf numFmtId="0" fontId="10" fillId="7"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0" fillId="8" borderId="1" xfId="0" applyFill="1" applyBorder="1" applyAlignment="1">
      <alignment horizontal="center" vertical="center"/>
    </xf>
    <xf numFmtId="0" fontId="0" fillId="8" borderId="1" xfId="0" applyFill="1" applyBorder="1"/>
    <xf numFmtId="0" fontId="0" fillId="8" borderId="12" xfId="0" applyFill="1" applyBorder="1"/>
    <xf numFmtId="0" fontId="2" fillId="9" borderId="1" xfId="0" applyFont="1" applyFill="1" applyBorder="1" applyAlignment="1">
      <alignment horizontal="left" vertical="center" wrapText="1"/>
    </xf>
    <xf numFmtId="0" fontId="0" fillId="9" borderId="1" xfId="0" applyFill="1" applyBorder="1" applyAlignment="1">
      <alignment horizontal="center" vertical="center"/>
    </xf>
    <xf numFmtId="0" fontId="0" fillId="9" borderId="1" xfId="0" applyFill="1" applyBorder="1"/>
    <xf numFmtId="0" fontId="0" fillId="9" borderId="12" xfId="0" applyFill="1" applyBorder="1"/>
    <xf numFmtId="0" fontId="0" fillId="8" borderId="13" xfId="0" applyFill="1" applyBorder="1" applyAlignment="1">
      <alignment horizontal="center" vertical="center"/>
    </xf>
    <xf numFmtId="0" fontId="0" fillId="8" borderId="13" xfId="0" applyFill="1" applyBorder="1"/>
    <xf numFmtId="0" fontId="0" fillId="8" borderId="14" xfId="0" applyFill="1" applyBorder="1"/>
    <xf numFmtId="0" fontId="13" fillId="0" borderId="0" xfId="0" applyFont="1"/>
    <xf numFmtId="0" fontId="13" fillId="0" borderId="0" xfId="0" applyFont="1" applyAlignment="1">
      <alignment wrapText="1"/>
    </xf>
    <xf numFmtId="0" fontId="13" fillId="0" borderId="0" xfId="0" applyFont="1" applyAlignment="1">
      <alignment horizontal="center" vertical="center"/>
    </xf>
    <xf numFmtId="0" fontId="20" fillId="0" borderId="0" xfId="0" applyFont="1" applyAlignment="1">
      <alignment vertical="center" wrapText="1"/>
    </xf>
    <xf numFmtId="0" fontId="20" fillId="0" borderId="0" xfId="0" applyFont="1" applyAlignment="1">
      <alignment horizontal="left" vertical="center" wrapText="1"/>
    </xf>
    <xf numFmtId="0" fontId="21" fillId="0" borderId="0" xfId="0" applyFont="1" applyAlignment="1">
      <alignment horizontal="left" vertical="center" wrapText="1"/>
    </xf>
    <xf numFmtId="0" fontId="23" fillId="9" borderId="1" xfId="0" applyFont="1" applyFill="1" applyBorder="1" applyAlignment="1">
      <alignment horizontal="left" vertical="center" wrapText="1"/>
    </xf>
    <xf numFmtId="0" fontId="13" fillId="9" borderId="1" xfId="0" applyFont="1" applyFill="1" applyBorder="1" applyAlignment="1">
      <alignment horizontal="center" vertical="center"/>
    </xf>
    <xf numFmtId="0" fontId="13" fillId="9" borderId="1" xfId="0" applyFont="1" applyFill="1" applyBorder="1"/>
    <xf numFmtId="0" fontId="13" fillId="9" borderId="12" xfId="0" applyFont="1" applyFill="1" applyBorder="1"/>
    <xf numFmtId="0" fontId="23" fillId="8" borderId="1" xfId="0" applyFont="1" applyFill="1" applyBorder="1" applyAlignment="1">
      <alignment horizontal="left" vertical="center" wrapText="1"/>
    </xf>
    <xf numFmtId="0" fontId="13" fillId="8" borderId="1" xfId="0" applyFont="1" applyFill="1" applyBorder="1" applyAlignment="1">
      <alignment horizontal="center" vertical="center"/>
    </xf>
    <xf numFmtId="0" fontId="13" fillId="8" borderId="1" xfId="0" applyFont="1" applyFill="1" applyBorder="1"/>
    <xf numFmtId="0" fontId="13" fillId="8" borderId="12" xfId="0" applyFont="1" applyFill="1" applyBorder="1"/>
    <xf numFmtId="0" fontId="13" fillId="8" borderId="13" xfId="0" applyFont="1" applyFill="1" applyBorder="1" applyAlignment="1">
      <alignment horizontal="center" vertical="center"/>
    </xf>
    <xf numFmtId="0" fontId="13" fillId="8" borderId="14" xfId="0" applyFont="1" applyFill="1" applyBorder="1"/>
    <xf numFmtId="0" fontId="24" fillId="0" borderId="0" xfId="0" applyFont="1" applyAlignment="1">
      <alignment wrapText="1"/>
    </xf>
    <xf numFmtId="0" fontId="24" fillId="0" borderId="0" xfId="0" applyFont="1" applyAlignment="1">
      <alignment horizontal="center" vertical="center"/>
    </xf>
    <xf numFmtId="0" fontId="24" fillId="0" borderId="0" xfId="0" applyFont="1"/>
    <xf numFmtId="0" fontId="23" fillId="4" borderId="10" xfId="0" applyFont="1" applyFill="1" applyBorder="1" applyAlignment="1">
      <alignment horizontal="center" vertical="center" wrapText="1"/>
    </xf>
    <xf numFmtId="0" fontId="23" fillId="4" borderId="11" xfId="0" applyFont="1" applyFill="1" applyBorder="1" applyAlignment="1">
      <alignment horizontal="center" vertical="center" wrapText="1"/>
    </xf>
    <xf numFmtId="0" fontId="23" fillId="9" borderId="18" xfId="0" applyFont="1" applyFill="1" applyBorder="1" applyAlignment="1">
      <alignment horizontal="left" vertical="center" wrapText="1"/>
    </xf>
    <xf numFmtId="0" fontId="23" fillId="8" borderId="13" xfId="0" applyFont="1" applyFill="1" applyBorder="1" applyAlignment="1">
      <alignment horizontal="left" vertical="center" wrapText="1"/>
    </xf>
    <xf numFmtId="0" fontId="13" fillId="9" borderId="13" xfId="0" applyFont="1" applyFill="1" applyBorder="1" applyAlignment="1">
      <alignment horizontal="center" vertical="center"/>
    </xf>
    <xf numFmtId="0" fontId="23" fillId="9" borderId="13" xfId="0" applyFont="1" applyFill="1" applyBorder="1" applyAlignment="1">
      <alignment horizontal="left" vertical="center" wrapText="1"/>
    </xf>
    <xf numFmtId="0" fontId="10" fillId="7" borderId="21" xfId="0" applyFont="1" applyFill="1" applyBorder="1" applyAlignment="1">
      <alignment horizontal="center" vertical="center" wrapText="1"/>
    </xf>
    <xf numFmtId="0" fontId="23" fillId="4" borderId="18" xfId="0" applyFont="1" applyFill="1" applyBorder="1" applyAlignment="1">
      <alignment horizontal="center" vertical="center" wrapText="1"/>
    </xf>
    <xf numFmtId="0" fontId="23" fillId="8" borderId="18" xfId="0" applyFont="1" applyFill="1" applyBorder="1" applyAlignment="1">
      <alignment horizontal="left" vertical="center" wrapText="1"/>
    </xf>
    <xf numFmtId="0" fontId="13" fillId="9" borderId="14" xfId="0" applyFont="1" applyFill="1" applyBorder="1"/>
    <xf numFmtId="0" fontId="6" fillId="0" borderId="0" xfId="0" applyFont="1" applyAlignment="1">
      <alignment horizontal="center" vertical="center" textRotation="90" wrapText="1"/>
    </xf>
    <xf numFmtId="0" fontId="23" fillId="0" borderId="0" xfId="0" applyFont="1" applyAlignment="1">
      <alignment horizontal="left" vertical="center" wrapText="1"/>
    </xf>
    <xf numFmtId="0" fontId="9" fillId="7" borderId="21" xfId="0" applyFont="1" applyFill="1" applyBorder="1" applyAlignment="1">
      <alignment horizontal="center" vertical="center" wrapText="1"/>
    </xf>
    <xf numFmtId="0" fontId="2" fillId="8" borderId="13" xfId="0" applyFont="1" applyFill="1" applyBorder="1" applyAlignment="1">
      <alignment horizontal="left" vertical="center" wrapText="1"/>
    </xf>
    <xf numFmtId="0" fontId="2" fillId="9" borderId="1" xfId="0" applyFont="1" applyFill="1" applyBorder="1" applyAlignment="1">
      <alignment horizontal="left" vertical="top" wrapText="1"/>
    </xf>
    <xf numFmtId="0" fontId="0" fillId="9" borderId="18" xfId="0" applyFill="1" applyBorder="1" applyAlignment="1">
      <alignment horizontal="center" vertical="center"/>
    </xf>
    <xf numFmtId="0" fontId="0" fillId="9" borderId="18" xfId="0" applyFill="1" applyBorder="1"/>
    <xf numFmtId="0" fontId="0" fillId="9" borderId="22" xfId="0" applyFill="1" applyBorder="1"/>
    <xf numFmtId="0" fontId="2" fillId="9" borderId="13" xfId="0" applyFont="1" applyFill="1" applyBorder="1" applyAlignment="1">
      <alignment horizontal="left" vertical="top" wrapText="1"/>
    </xf>
    <xf numFmtId="0" fontId="0" fillId="9" borderId="13" xfId="0" applyFill="1" applyBorder="1" applyAlignment="1">
      <alignment horizontal="center" vertical="center"/>
    </xf>
    <xf numFmtId="0" fontId="0" fillId="9" borderId="13" xfId="0" applyFill="1" applyBorder="1"/>
    <xf numFmtId="0" fontId="0" fillId="9" borderId="14" xfId="0" applyFill="1" applyBorder="1"/>
    <xf numFmtId="0" fontId="2" fillId="8" borderId="17" xfId="0" applyFont="1" applyFill="1" applyBorder="1" applyAlignment="1">
      <alignment horizontal="center" vertical="center"/>
    </xf>
    <xf numFmtId="0" fontId="0" fillId="8" borderId="18" xfId="0" applyFill="1" applyBorder="1" applyAlignment="1">
      <alignment horizontal="center" vertical="center"/>
    </xf>
    <xf numFmtId="0" fontId="21" fillId="9" borderId="18" xfId="0" applyFont="1" applyFill="1" applyBorder="1" applyAlignment="1">
      <alignment horizontal="center" vertical="center"/>
    </xf>
    <xf numFmtId="0" fontId="15" fillId="5" borderId="3" xfId="0" applyFont="1" applyFill="1" applyBorder="1" applyAlignment="1">
      <alignment horizontal="center" vertical="center"/>
    </xf>
    <xf numFmtId="0" fontId="18" fillId="3" borderId="3" xfId="0" applyFont="1" applyFill="1" applyBorder="1" applyAlignment="1">
      <alignment horizontal="center"/>
    </xf>
    <xf numFmtId="0" fontId="18" fillId="3" borderId="4" xfId="0" applyFont="1" applyFill="1" applyBorder="1" applyAlignment="1">
      <alignment horizontal="center"/>
    </xf>
    <xf numFmtId="0" fontId="18" fillId="3" borderId="2" xfId="0" applyFont="1" applyFill="1" applyBorder="1" applyAlignment="1">
      <alignment horizontal="center"/>
    </xf>
    <xf numFmtId="0" fontId="15" fillId="5" borderId="3"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0" fillId="0" borderId="1" xfId="0" applyBorder="1"/>
    <xf numFmtId="0" fontId="2" fillId="8" borderId="17" xfId="0" applyFont="1" applyFill="1" applyBorder="1" applyAlignment="1">
      <alignment horizontal="left" vertical="center" wrapText="1"/>
    </xf>
    <xf numFmtId="0" fontId="2" fillId="8" borderId="1" xfId="0" applyFont="1" applyFill="1" applyBorder="1" applyAlignment="1">
      <alignment horizontal="center" vertical="center"/>
    </xf>
    <xf numFmtId="0" fontId="17" fillId="4" borderId="10" xfId="0" applyFont="1" applyFill="1" applyBorder="1" applyAlignment="1">
      <alignment horizontal="center" vertical="center" wrapText="1"/>
    </xf>
    <xf numFmtId="0" fontId="9" fillId="7" borderId="30" xfId="0" applyFont="1" applyFill="1" applyBorder="1" applyAlignment="1">
      <alignment horizontal="center" vertical="center" wrapText="1"/>
    </xf>
    <xf numFmtId="0" fontId="6" fillId="0" borderId="0" xfId="0" applyFont="1" applyAlignment="1">
      <alignment horizontal="left"/>
    </xf>
    <xf numFmtId="0" fontId="23" fillId="4" borderId="1" xfId="0" applyFont="1" applyFill="1" applyBorder="1" applyAlignment="1">
      <alignment horizontal="center" vertical="center" wrapText="1"/>
    </xf>
    <xf numFmtId="0" fontId="17" fillId="4" borderId="38" xfId="0" applyFont="1" applyFill="1" applyBorder="1" applyAlignment="1">
      <alignment horizontal="center" vertical="center" wrapText="1"/>
    </xf>
    <xf numFmtId="0" fontId="17" fillId="9" borderId="1" xfId="0" applyFont="1" applyFill="1" applyBorder="1" applyAlignment="1">
      <alignment horizontal="left" vertical="center" wrapText="1"/>
    </xf>
    <xf numFmtId="0" fontId="18" fillId="3" borderId="3" xfId="0" applyFont="1" applyFill="1" applyBorder="1"/>
    <xf numFmtId="0" fontId="18" fillId="3" borderId="4" xfId="0" applyFont="1" applyFill="1" applyBorder="1"/>
    <xf numFmtId="0" fontId="18" fillId="3" borderId="2" xfId="0" applyFont="1" applyFill="1" applyBorder="1"/>
    <xf numFmtId="0" fontId="13" fillId="0" borderId="1" xfId="0" applyFont="1" applyBorder="1" applyAlignment="1">
      <alignment horizontal="center" vertical="center"/>
    </xf>
    <xf numFmtId="0" fontId="13" fillId="0" borderId="0" xfId="0" applyFont="1" applyAlignment="1">
      <alignment horizontal="center"/>
    </xf>
    <xf numFmtId="0" fontId="18" fillId="3" borderId="3" xfId="0" applyFont="1" applyFill="1" applyBorder="1" applyAlignment="1">
      <alignment horizontal="left"/>
    </xf>
    <xf numFmtId="0" fontId="18" fillId="3" borderId="4" xfId="0" applyFont="1" applyFill="1" applyBorder="1" applyAlignment="1">
      <alignment horizontal="left"/>
    </xf>
    <xf numFmtId="0" fontId="18" fillId="3" borderId="2" xfId="0" applyFont="1" applyFill="1" applyBorder="1" applyAlignment="1">
      <alignment horizontal="left"/>
    </xf>
    <xf numFmtId="0" fontId="25" fillId="4" borderId="3" xfId="0" applyFont="1" applyFill="1" applyBorder="1" applyAlignment="1">
      <alignment horizontal="center" vertical="center"/>
    </xf>
    <xf numFmtId="0" fontId="1" fillId="11" borderId="1" xfId="0" applyFont="1" applyFill="1" applyBorder="1" applyAlignment="1">
      <alignment horizontal="center" vertical="center" wrapText="1"/>
    </xf>
    <xf numFmtId="0" fontId="25" fillId="11" borderId="1" xfId="0" applyFont="1" applyFill="1" applyBorder="1" applyAlignment="1">
      <alignment horizontal="center" vertical="center"/>
    </xf>
    <xf numFmtId="0" fontId="13" fillId="0" borderId="0" xfId="0" applyFont="1" applyAlignment="1">
      <alignment horizontal="left" vertical="center" wrapText="1"/>
    </xf>
    <xf numFmtId="0" fontId="13" fillId="0" borderId="0" xfId="0" applyFont="1" applyAlignment="1">
      <alignment vertical="center"/>
    </xf>
    <xf numFmtId="0" fontId="13" fillId="0" borderId="0" xfId="0" applyFont="1" applyAlignment="1">
      <alignment vertical="center" wrapText="1"/>
    </xf>
    <xf numFmtId="0" fontId="16" fillId="0" borderId="0" xfId="0" applyFont="1" applyAlignment="1">
      <alignment vertical="center" wrapText="1"/>
    </xf>
    <xf numFmtId="0" fontId="2" fillId="8" borderId="17" xfId="0" applyFont="1" applyFill="1" applyBorder="1"/>
    <xf numFmtId="0" fontId="2" fillId="8" borderId="24" xfId="0" applyFont="1" applyFill="1" applyBorder="1"/>
    <xf numFmtId="0" fontId="2" fillId="8" borderId="17" xfId="0" applyFont="1" applyFill="1" applyBorder="1" applyAlignment="1">
      <alignment horizontal="center"/>
    </xf>
    <xf numFmtId="0" fontId="2" fillId="8" borderId="24" xfId="0" applyFont="1" applyFill="1" applyBorder="1" applyAlignment="1">
      <alignment horizontal="center"/>
    </xf>
    <xf numFmtId="0" fontId="2" fillId="9" borderId="20" xfId="0" applyFont="1" applyFill="1" applyBorder="1" applyAlignment="1">
      <alignment horizontal="left" vertical="center" wrapText="1"/>
    </xf>
    <xf numFmtId="0" fontId="0" fillId="9" borderId="20" xfId="0" applyFill="1" applyBorder="1" applyAlignment="1">
      <alignment horizontal="center" vertical="center"/>
    </xf>
    <xf numFmtId="0" fontId="0" fillId="9" borderId="20" xfId="0" applyFill="1" applyBorder="1"/>
    <xf numFmtId="0" fontId="0" fillId="9" borderId="33" xfId="0" applyFill="1" applyBorder="1"/>
    <xf numFmtId="0" fontId="2" fillId="8" borderId="1" xfId="0" applyFont="1" applyFill="1" applyBorder="1" applyAlignment="1">
      <alignment horizontal="left" vertical="top" wrapText="1"/>
    </xf>
    <xf numFmtId="0" fontId="2" fillId="9" borderId="1" xfId="0" applyFont="1" applyFill="1" applyBorder="1" applyAlignment="1">
      <alignment horizontal="center" vertical="center"/>
    </xf>
    <xf numFmtId="0" fontId="2" fillId="9" borderId="1" xfId="0" applyFont="1" applyFill="1" applyBorder="1"/>
    <xf numFmtId="0" fontId="2" fillId="8" borderId="1" xfId="0" applyFont="1" applyFill="1" applyBorder="1"/>
    <xf numFmtId="0" fontId="2" fillId="8" borderId="1" xfId="0" applyFont="1" applyFill="1" applyBorder="1" applyAlignment="1">
      <alignment vertical="top" wrapText="1"/>
    </xf>
    <xf numFmtId="0" fontId="27" fillId="9" borderId="13" xfId="0" applyFont="1" applyFill="1" applyBorder="1" applyAlignment="1">
      <alignment horizontal="center" vertical="top" wrapText="1"/>
    </xf>
    <xf numFmtId="0" fontId="27" fillId="9" borderId="1" xfId="0" applyFont="1" applyFill="1" applyBorder="1" applyAlignment="1">
      <alignment horizontal="center" vertical="center" wrapText="1"/>
    </xf>
    <xf numFmtId="0" fontId="10" fillId="7" borderId="30" xfId="0" applyFont="1" applyFill="1" applyBorder="1" applyAlignment="1">
      <alignment horizontal="center" vertical="center" wrapText="1"/>
    </xf>
    <xf numFmtId="0" fontId="11" fillId="4" borderId="27" xfId="0" applyFont="1" applyFill="1" applyBorder="1" applyAlignment="1">
      <alignment horizontal="center" vertical="center" wrapText="1"/>
    </xf>
    <xf numFmtId="0" fontId="11" fillId="4" borderId="27" xfId="0" applyFont="1" applyFill="1" applyBorder="1" applyAlignment="1">
      <alignment horizontal="center" vertical="center"/>
    </xf>
    <xf numFmtId="0" fontId="11" fillId="4" borderId="35" xfId="0" applyFont="1" applyFill="1" applyBorder="1" applyAlignment="1">
      <alignment horizontal="center" vertical="center" wrapText="1"/>
    </xf>
    <xf numFmtId="0" fontId="10" fillId="8" borderId="1" xfId="0" applyFont="1" applyFill="1" applyBorder="1" applyAlignment="1">
      <alignment horizontal="center" vertical="center"/>
    </xf>
    <xf numFmtId="0" fontId="11" fillId="8" borderId="1" xfId="0" applyFont="1" applyFill="1" applyBorder="1" applyAlignment="1">
      <alignment horizontal="center" vertical="center"/>
    </xf>
    <xf numFmtId="0" fontId="11" fillId="8" borderId="1"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22" xfId="0" applyFont="1" applyFill="1" applyBorder="1" applyAlignment="1">
      <alignment horizontal="center" vertical="center" wrapText="1"/>
    </xf>
    <xf numFmtId="0" fontId="13" fillId="8" borderId="1" xfId="0" applyFont="1" applyFill="1" applyBorder="1" applyAlignment="1">
      <alignment vertical="center" wrapText="1"/>
    </xf>
    <xf numFmtId="0" fontId="13" fillId="8" borderId="1" xfId="0" applyFont="1" applyFill="1" applyBorder="1" applyAlignment="1">
      <alignment vertical="center"/>
    </xf>
    <xf numFmtId="0" fontId="13" fillId="9" borderId="1" xfId="0" applyFont="1" applyFill="1" applyBorder="1" applyAlignment="1">
      <alignment vertical="center" wrapText="1"/>
    </xf>
    <xf numFmtId="0" fontId="13" fillId="9" borderId="1" xfId="0" applyFont="1" applyFill="1" applyBorder="1" applyAlignment="1">
      <alignment vertical="center"/>
    </xf>
    <xf numFmtId="0" fontId="16" fillId="9" borderId="1" xfId="0" applyFont="1" applyFill="1" applyBorder="1" applyAlignment="1">
      <alignment vertical="center" wrapText="1"/>
    </xf>
    <xf numFmtId="0" fontId="25" fillId="8" borderId="13" xfId="0" applyFont="1" applyFill="1" applyBorder="1"/>
    <xf numFmtId="0" fontId="14" fillId="8" borderId="13" xfId="0" applyFont="1" applyFill="1" applyBorder="1" applyAlignment="1">
      <alignment vertical="center"/>
    </xf>
    <xf numFmtId="0" fontId="25" fillId="8" borderId="14" xfId="0" applyFont="1" applyFill="1" applyBorder="1"/>
    <xf numFmtId="0" fontId="25" fillId="8" borderId="13" xfId="0" applyFont="1" applyFill="1" applyBorder="1" applyAlignment="1">
      <alignment horizontal="center" vertical="center"/>
    </xf>
    <xf numFmtId="0" fontId="17" fillId="4" borderId="11" xfId="0" applyFont="1" applyFill="1" applyBorder="1" applyAlignment="1">
      <alignment horizontal="center" vertical="center" wrapText="1"/>
    </xf>
    <xf numFmtId="0" fontId="23" fillId="9" borderId="1" xfId="0" applyFont="1" applyFill="1" applyBorder="1" applyAlignment="1">
      <alignment horizontal="center" vertical="center"/>
    </xf>
    <xf numFmtId="0" fontId="23" fillId="9" borderId="1" xfId="0" applyFont="1" applyFill="1" applyBorder="1"/>
    <xf numFmtId="0" fontId="17" fillId="8" borderId="1" xfId="0" applyFont="1" applyFill="1" applyBorder="1" applyAlignment="1">
      <alignment horizontal="left" vertical="center" wrapText="1"/>
    </xf>
    <xf numFmtId="0" fontId="14" fillId="8" borderId="1" xfId="0" applyFont="1" applyFill="1" applyBorder="1" applyAlignment="1">
      <alignment horizontal="center" vertical="center"/>
    </xf>
    <xf numFmtId="0" fontId="14" fillId="8" borderId="1" xfId="0" applyFont="1" applyFill="1" applyBorder="1"/>
    <xf numFmtId="0" fontId="20" fillId="8" borderId="18" xfId="0" applyFont="1" applyFill="1" applyBorder="1" applyAlignment="1">
      <alignment horizontal="center" vertical="center"/>
    </xf>
    <xf numFmtId="0" fontId="20" fillId="8" borderId="1" xfId="0" applyFont="1" applyFill="1" applyBorder="1"/>
    <xf numFmtId="0" fontId="20" fillId="9" borderId="13" xfId="0" applyFont="1" applyFill="1" applyBorder="1" applyAlignment="1">
      <alignment horizontal="center" vertical="center"/>
    </xf>
    <xf numFmtId="0" fontId="20" fillId="9" borderId="1" xfId="0" applyFont="1" applyFill="1" applyBorder="1"/>
    <xf numFmtId="0" fontId="17" fillId="4" borderId="9"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0" fillId="7" borderId="41"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1" fillId="4" borderId="43" xfId="0" applyFont="1" applyFill="1" applyBorder="1" applyAlignment="1">
      <alignment horizontal="center" vertical="center"/>
    </xf>
    <xf numFmtId="0" fontId="11" fillId="4" borderId="43" xfId="0" applyFont="1" applyFill="1" applyBorder="1" applyAlignment="1">
      <alignment horizontal="center" vertical="center" wrapText="1"/>
    </xf>
    <xf numFmtId="0" fontId="11" fillId="4" borderId="44" xfId="0" applyFont="1" applyFill="1" applyBorder="1" applyAlignment="1">
      <alignment horizontal="center" vertical="center" wrapText="1"/>
    </xf>
    <xf numFmtId="0" fontId="2" fillId="8" borderId="18" xfId="0" applyFont="1" applyFill="1" applyBorder="1" applyAlignment="1">
      <alignment horizontal="center" vertical="center"/>
    </xf>
    <xf numFmtId="0" fontId="2" fillId="8" borderId="12" xfId="0" applyFont="1" applyFill="1" applyBorder="1"/>
    <xf numFmtId="0" fontId="2" fillId="9" borderId="12" xfId="0" applyFont="1" applyFill="1" applyBorder="1"/>
    <xf numFmtId="0" fontId="13" fillId="8" borderId="1" xfId="0" applyFont="1" applyFill="1" applyBorder="1" applyAlignment="1">
      <alignment horizontal="left" vertical="center" wrapText="1"/>
    </xf>
    <xf numFmtId="0" fontId="16" fillId="8" borderId="1" xfId="0" applyFont="1" applyFill="1" applyBorder="1" applyAlignment="1">
      <alignment vertical="center" wrapText="1"/>
    </xf>
    <xf numFmtId="0" fontId="13" fillId="9" borderId="1" xfId="0" applyFont="1" applyFill="1" applyBorder="1" applyAlignment="1">
      <alignment horizontal="left" vertical="center" wrapText="1"/>
    </xf>
    <xf numFmtId="0" fontId="13" fillId="9" borderId="13" xfId="0" applyFont="1" applyFill="1" applyBorder="1" applyAlignment="1">
      <alignment vertical="center"/>
    </xf>
    <xf numFmtId="0" fontId="23" fillId="8" borderId="13" xfId="0" applyFont="1" applyFill="1" applyBorder="1" applyAlignment="1">
      <alignment horizontal="center" vertical="center"/>
    </xf>
    <xf numFmtId="0" fontId="23" fillId="8" borderId="1" xfId="0" applyFont="1" applyFill="1" applyBorder="1"/>
    <xf numFmtId="0" fontId="23" fillId="9" borderId="20" xfId="0" applyFont="1" applyFill="1" applyBorder="1" applyAlignment="1">
      <alignment horizontal="left" vertical="center" wrapText="1"/>
    </xf>
    <xf numFmtId="0" fontId="21" fillId="9" borderId="20" xfId="0" applyFont="1" applyFill="1" applyBorder="1" applyAlignment="1">
      <alignment horizontal="center" vertical="center"/>
    </xf>
    <xf numFmtId="0" fontId="13" fillId="9" borderId="20" xfId="0" applyFont="1" applyFill="1" applyBorder="1"/>
    <xf numFmtId="0" fontId="10" fillId="7" borderId="28"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43" xfId="0" applyFont="1" applyFill="1" applyBorder="1" applyAlignment="1">
      <alignment horizontal="center" vertical="center"/>
    </xf>
    <xf numFmtId="0" fontId="10" fillId="4" borderId="43" xfId="0" applyFont="1" applyFill="1" applyBorder="1" applyAlignment="1">
      <alignment horizontal="center" vertical="center" wrapText="1"/>
    </xf>
    <xf numFmtId="0" fontId="10" fillId="4" borderId="44"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11" fillId="4" borderId="18" xfId="0" applyFont="1" applyFill="1" applyBorder="1" applyAlignment="1">
      <alignment horizontal="center" vertical="center"/>
    </xf>
    <xf numFmtId="0" fontId="11" fillId="4" borderId="22" xfId="0" applyFont="1" applyFill="1" applyBorder="1" applyAlignment="1">
      <alignment horizontal="center" vertical="center" wrapText="1"/>
    </xf>
    <xf numFmtId="0" fontId="27" fillId="9" borderId="13" xfId="0" applyFont="1" applyFill="1" applyBorder="1" applyAlignment="1">
      <alignment horizontal="left" vertical="top"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4" fillId="8" borderId="1" xfId="0" applyFont="1" applyFill="1" applyBorder="1" applyAlignment="1">
      <alignment horizontal="center" vertical="center"/>
    </xf>
    <xf numFmtId="0" fontId="4" fillId="8" borderId="1" xfId="0" applyFont="1" applyFill="1" applyBorder="1" applyAlignment="1">
      <alignment horizontal="center" vertical="center" wrapText="1"/>
    </xf>
    <xf numFmtId="0" fontId="13" fillId="8" borderId="18" xfId="0" applyFont="1" applyFill="1" applyBorder="1" applyAlignment="1">
      <alignment vertical="center" wrapText="1"/>
    </xf>
    <xf numFmtId="0" fontId="13" fillId="8" borderId="18" xfId="0" applyFont="1" applyFill="1" applyBorder="1" applyAlignment="1">
      <alignment vertical="center"/>
    </xf>
    <xf numFmtId="0" fontId="25" fillId="9" borderId="1" xfId="0" applyFont="1" applyFill="1" applyBorder="1"/>
    <xf numFmtId="0" fontId="14" fillId="9" borderId="1" xfId="0" applyFont="1" applyFill="1" applyBorder="1" applyAlignment="1">
      <alignment vertical="center"/>
    </xf>
    <xf numFmtId="0" fontId="23" fillId="8" borderId="1" xfId="0" applyFont="1" applyFill="1" applyBorder="1" applyAlignment="1">
      <alignment horizontal="center" vertical="center"/>
    </xf>
    <xf numFmtId="0" fontId="23" fillId="9" borderId="18" xfId="0" applyFont="1" applyFill="1" applyBorder="1" applyAlignment="1">
      <alignment horizontal="center" vertical="center"/>
    </xf>
    <xf numFmtId="0" fontId="14" fillId="9" borderId="1" xfId="0" applyFont="1" applyFill="1" applyBorder="1" applyAlignment="1">
      <alignment horizontal="center" vertical="center"/>
    </xf>
    <xf numFmtId="0" fontId="14" fillId="9" borderId="1" xfId="0" applyFont="1" applyFill="1" applyBorder="1"/>
    <xf numFmtId="0" fontId="23" fillId="9" borderId="20" xfId="0" applyFont="1" applyFill="1" applyBorder="1" applyAlignment="1">
      <alignment horizontal="center" vertical="center"/>
    </xf>
    <xf numFmtId="0" fontId="23" fillId="9" borderId="20" xfId="0" applyFont="1" applyFill="1" applyBorder="1"/>
    <xf numFmtId="0" fontId="23" fillId="4" borderId="16" xfId="0" applyFont="1" applyFill="1" applyBorder="1" applyAlignment="1">
      <alignment horizontal="center" vertical="center" wrapText="1"/>
    </xf>
    <xf numFmtId="0" fontId="23" fillId="4" borderId="44" xfId="0" applyFont="1" applyFill="1" applyBorder="1" applyAlignment="1">
      <alignment horizontal="center" vertical="center" wrapText="1"/>
    </xf>
    <xf numFmtId="0" fontId="13" fillId="9" borderId="20" xfId="0" applyFont="1" applyFill="1" applyBorder="1" applyAlignment="1">
      <alignment horizontal="center" vertical="center"/>
    </xf>
    <xf numFmtId="0" fontId="23" fillId="8" borderId="20" xfId="0" applyFont="1" applyFill="1" applyBorder="1" applyAlignment="1">
      <alignment horizontal="left" vertical="center" wrapText="1"/>
    </xf>
    <xf numFmtId="0" fontId="13" fillId="8" borderId="20" xfId="0" applyFont="1" applyFill="1" applyBorder="1" applyAlignment="1">
      <alignment horizontal="center" vertical="center"/>
    </xf>
    <xf numFmtId="0" fontId="13" fillId="8" borderId="20" xfId="0" applyFont="1" applyFill="1" applyBorder="1"/>
    <xf numFmtId="0" fontId="23" fillId="4" borderId="29" xfId="0" applyFont="1" applyFill="1" applyBorder="1" applyAlignment="1">
      <alignment horizontal="center" vertical="center" wrapText="1"/>
    </xf>
    <xf numFmtId="0" fontId="2" fillId="8" borderId="13" xfId="0" applyFont="1" applyFill="1" applyBorder="1" applyAlignment="1">
      <alignment horizontal="center" vertical="center"/>
    </xf>
    <xf numFmtId="0" fontId="2" fillId="9" borderId="13" xfId="0" applyFont="1" applyFill="1" applyBorder="1" applyAlignment="1">
      <alignment horizontal="center" vertical="center"/>
    </xf>
    <xf numFmtId="0" fontId="27" fillId="9" borderId="13" xfId="0" applyFont="1" applyFill="1" applyBorder="1" applyAlignment="1">
      <alignment horizontal="center" vertical="center"/>
    </xf>
    <xf numFmtId="0" fontId="29" fillId="4" borderId="18" xfId="0" applyFont="1" applyFill="1" applyBorder="1" applyAlignment="1">
      <alignment horizontal="center" vertical="center" wrapText="1"/>
    </xf>
    <xf numFmtId="0" fontId="30" fillId="4" borderId="18" xfId="0" applyFont="1" applyFill="1" applyBorder="1" applyAlignment="1">
      <alignment horizontal="center" vertical="center"/>
    </xf>
    <xf numFmtId="0" fontId="29" fillId="4" borderId="18" xfId="0" applyFont="1" applyFill="1" applyBorder="1" applyAlignment="1">
      <alignment horizontal="center" vertical="center"/>
    </xf>
    <xf numFmtId="0" fontId="29" fillId="4" borderId="11" xfId="0" applyFont="1" applyFill="1" applyBorder="1" applyAlignment="1">
      <alignment horizontal="center" vertical="center" wrapText="1"/>
    </xf>
    <xf numFmtId="0" fontId="30" fillId="4" borderId="18" xfId="0" applyFont="1" applyFill="1" applyBorder="1" applyAlignment="1">
      <alignment horizontal="center" vertical="center" wrapText="1"/>
    </xf>
    <xf numFmtId="0" fontId="30" fillId="7" borderId="21" xfId="0" applyFont="1" applyFill="1" applyBorder="1" applyAlignment="1">
      <alignment horizontal="center" vertical="center" wrapText="1"/>
    </xf>
    <xf numFmtId="0" fontId="30" fillId="7" borderId="8" xfId="0" applyFont="1" applyFill="1" applyBorder="1" applyAlignment="1">
      <alignment horizontal="center" vertical="center" wrapText="1"/>
    </xf>
    <xf numFmtId="0" fontId="30" fillId="4" borderId="9" xfId="0" applyFont="1" applyFill="1" applyBorder="1" applyAlignment="1">
      <alignment horizontal="center" vertical="center" wrapText="1"/>
    </xf>
    <xf numFmtId="0" fontId="30" fillId="4" borderId="10" xfId="0" applyFont="1" applyFill="1" applyBorder="1" applyAlignment="1">
      <alignment horizontal="center" vertical="center"/>
    </xf>
    <xf numFmtId="0" fontId="30" fillId="4" borderId="10" xfId="0" applyFont="1" applyFill="1" applyBorder="1" applyAlignment="1">
      <alignment horizontal="center" vertical="center" wrapText="1"/>
    </xf>
    <xf numFmtId="0" fontId="30" fillId="4" borderId="11" xfId="0" applyFont="1" applyFill="1" applyBorder="1" applyAlignment="1">
      <alignment horizontal="center" vertical="center" wrapText="1"/>
    </xf>
    <xf numFmtId="0" fontId="30" fillId="4" borderId="22" xfId="0" applyFont="1" applyFill="1" applyBorder="1" applyAlignment="1">
      <alignment horizontal="center" vertical="center" wrapText="1"/>
    </xf>
    <xf numFmtId="0" fontId="27" fillId="9" borderId="13" xfId="0" applyFont="1" applyFill="1" applyBorder="1" applyAlignment="1">
      <alignment horizontal="left" vertical="center" wrapText="1"/>
    </xf>
    <xf numFmtId="0" fontId="11" fillId="7" borderId="30" xfId="0" applyFont="1" applyFill="1" applyBorder="1" applyAlignment="1">
      <alignment horizontal="center" vertical="center" wrapText="1"/>
    </xf>
    <xf numFmtId="0" fontId="17" fillId="8" borderId="13" xfId="0" applyFont="1" applyFill="1" applyBorder="1" applyAlignment="1">
      <alignment horizontal="left" vertical="center" wrapText="1"/>
    </xf>
    <xf numFmtId="0" fontId="14" fillId="8" borderId="13" xfId="0" applyFont="1" applyFill="1" applyBorder="1" applyAlignment="1">
      <alignment horizontal="center" vertical="center"/>
    </xf>
    <xf numFmtId="0" fontId="14" fillId="8" borderId="14" xfId="0" applyFont="1" applyFill="1" applyBorder="1"/>
    <xf numFmtId="0" fontId="23" fillId="8" borderId="12" xfId="0" applyFont="1" applyFill="1" applyBorder="1"/>
    <xf numFmtId="0" fontId="23" fillId="9" borderId="12" xfId="0" applyFont="1" applyFill="1" applyBorder="1"/>
    <xf numFmtId="0" fontId="17" fillId="9" borderId="13" xfId="0" applyFont="1" applyFill="1" applyBorder="1" applyAlignment="1">
      <alignment horizontal="left" vertical="center" wrapText="1"/>
    </xf>
    <xf numFmtId="0" fontId="11" fillId="7" borderId="2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3" fillId="8" borderId="14" xfId="0" applyFont="1" applyFill="1" applyBorder="1"/>
    <xf numFmtId="0" fontId="17" fillId="9" borderId="20" xfId="0" applyFont="1" applyFill="1" applyBorder="1" applyAlignment="1">
      <alignment horizontal="left" vertical="center" wrapText="1"/>
    </xf>
    <xf numFmtId="0" fontId="14" fillId="9" borderId="20" xfId="0" applyFont="1" applyFill="1" applyBorder="1" applyAlignment="1">
      <alignment horizontal="center" vertical="center"/>
    </xf>
    <xf numFmtId="0" fontId="2" fillId="8" borderId="13" xfId="0" applyFont="1" applyFill="1" applyBorder="1"/>
    <xf numFmtId="0" fontId="2" fillId="8" borderId="14" xfId="0" applyFont="1" applyFill="1" applyBorder="1"/>
    <xf numFmtId="0" fontId="27" fillId="8" borderId="13" xfId="0" applyFont="1" applyFill="1" applyBorder="1"/>
    <xf numFmtId="0" fontId="2" fillId="9" borderId="13" xfId="0" applyFont="1" applyFill="1" applyBorder="1" applyAlignment="1">
      <alignment horizontal="left" vertical="center" wrapText="1"/>
    </xf>
    <xf numFmtId="0" fontId="2" fillId="9" borderId="13" xfId="0" applyFont="1" applyFill="1" applyBorder="1"/>
    <xf numFmtId="0" fontId="2" fillId="9" borderId="14" xfId="0" applyFont="1" applyFill="1" applyBorder="1"/>
    <xf numFmtId="0" fontId="27" fillId="9" borderId="13" xfId="0" applyFont="1" applyFill="1" applyBorder="1"/>
    <xf numFmtId="0" fontId="27" fillId="9" borderId="14" xfId="0" applyFont="1" applyFill="1" applyBorder="1"/>
    <xf numFmtId="0" fontId="9" fillId="4" borderId="18"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9" fillId="4" borderId="18" xfId="0" applyFont="1" applyFill="1" applyBorder="1" applyAlignment="1">
      <alignment horizontal="center" vertical="center"/>
    </xf>
    <xf numFmtId="0" fontId="9" fillId="4" borderId="22" xfId="0" applyFont="1" applyFill="1" applyBorder="1" applyAlignment="1">
      <alignment horizontal="center" vertical="center" wrapText="1"/>
    </xf>
    <xf numFmtId="0" fontId="25" fillId="9" borderId="13" xfId="0" applyFont="1" applyFill="1" applyBorder="1" applyAlignment="1">
      <alignment horizontal="center" vertical="center"/>
    </xf>
    <xf numFmtId="0" fontId="25" fillId="9" borderId="13" xfId="0" applyFont="1" applyFill="1" applyBorder="1"/>
    <xf numFmtId="0" fontId="25" fillId="9" borderId="14" xfId="0" applyFont="1" applyFill="1" applyBorder="1"/>
    <xf numFmtId="0" fontId="7" fillId="8" borderId="1" xfId="0" applyFont="1" applyFill="1" applyBorder="1" applyAlignment="1">
      <alignment horizontal="center" vertical="center"/>
    </xf>
    <xf numFmtId="0" fontId="7" fillId="8" borderId="1" xfId="0" applyFont="1" applyFill="1" applyBorder="1"/>
    <xf numFmtId="0" fontId="7" fillId="9" borderId="1" xfId="0" applyFont="1" applyFill="1" applyBorder="1" applyAlignment="1">
      <alignment horizontal="center" vertical="center"/>
    </xf>
    <xf numFmtId="0" fontId="7" fillId="9" borderId="1" xfId="0" applyFont="1" applyFill="1" applyBorder="1"/>
    <xf numFmtId="0" fontId="15" fillId="4" borderId="10"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4" borderId="27" xfId="0" applyFont="1" applyFill="1" applyBorder="1" applyAlignment="1">
      <alignment horizontal="center" vertical="center"/>
    </xf>
    <xf numFmtId="0" fontId="9" fillId="4" borderId="35"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31" fillId="9" borderId="13" xfId="0" applyFont="1" applyFill="1" applyBorder="1" applyAlignment="1">
      <alignment horizontal="left" vertical="center" wrapText="1"/>
    </xf>
    <xf numFmtId="0" fontId="17" fillId="8" borderId="20" xfId="0" applyFont="1" applyFill="1" applyBorder="1" applyAlignment="1">
      <alignment horizontal="left" vertical="center" wrapText="1"/>
    </xf>
    <xf numFmtId="0" fontId="14" fillId="8" borderId="20" xfId="0" applyFont="1" applyFill="1" applyBorder="1" applyAlignment="1">
      <alignment horizontal="center" vertical="center"/>
    </xf>
    <xf numFmtId="0" fontId="14" fillId="8" borderId="20" xfId="0" applyFont="1" applyFill="1" applyBorder="1"/>
    <xf numFmtId="0" fontId="23" fillId="8" borderId="18" xfId="0" applyFont="1" applyFill="1" applyBorder="1" applyAlignment="1">
      <alignment horizontal="center" vertical="center"/>
    </xf>
    <xf numFmtId="0" fontId="23" fillId="9" borderId="13" xfId="0" applyFont="1" applyFill="1" applyBorder="1" applyAlignment="1">
      <alignment horizontal="center" vertical="center"/>
    </xf>
    <xf numFmtId="0" fontId="23" fillId="9" borderId="14" xfId="0" applyFont="1" applyFill="1" applyBorder="1"/>
    <xf numFmtId="0" fontId="10" fillId="4" borderId="27"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4" borderId="35" xfId="0" applyFont="1" applyFill="1" applyBorder="1" applyAlignment="1">
      <alignment horizontal="center" vertical="center" wrapText="1"/>
    </xf>
    <xf numFmtId="0" fontId="14" fillId="9" borderId="13" xfId="0" applyFont="1" applyFill="1" applyBorder="1" applyAlignment="1">
      <alignment vertical="center"/>
    </xf>
    <xf numFmtId="0" fontId="17" fillId="9" borderId="1" xfId="0" applyFont="1" applyFill="1" applyBorder="1" applyAlignment="1">
      <alignment horizontal="center" vertical="center"/>
    </xf>
    <xf numFmtId="0" fontId="17" fillId="9" borderId="1" xfId="0" applyFont="1" applyFill="1" applyBorder="1"/>
    <xf numFmtId="0" fontId="23" fillId="8" borderId="1" xfId="0" applyFont="1" applyFill="1" applyBorder="1" applyAlignment="1">
      <alignment vertical="center" wrapText="1"/>
    </xf>
    <xf numFmtId="0" fontId="23" fillId="8" borderId="1" xfId="0" applyFont="1" applyFill="1" applyBorder="1" applyAlignment="1">
      <alignment vertical="center"/>
    </xf>
    <xf numFmtId="0" fontId="23" fillId="9" borderId="1" xfId="0" applyFont="1" applyFill="1" applyBorder="1" applyAlignment="1">
      <alignment vertical="center" wrapText="1"/>
    </xf>
    <xf numFmtId="0" fontId="23" fillId="9" borderId="1" xfId="0" applyFont="1" applyFill="1" applyBorder="1" applyAlignment="1">
      <alignment vertical="center"/>
    </xf>
    <xf numFmtId="0" fontId="2" fillId="9" borderId="18" xfId="0" applyFont="1" applyFill="1" applyBorder="1" applyAlignment="1">
      <alignment horizontal="left" vertical="center" wrapText="1"/>
    </xf>
    <xf numFmtId="0" fontId="17" fillId="8" borderId="13" xfId="0" applyFont="1" applyFill="1" applyBorder="1" applyAlignment="1">
      <alignment vertical="center"/>
    </xf>
    <xf numFmtId="0" fontId="14" fillId="9" borderId="13" xfId="0" applyFont="1" applyFill="1" applyBorder="1" applyAlignment="1">
      <alignment horizontal="center" vertical="center"/>
    </xf>
    <xf numFmtId="0" fontId="14" fillId="9" borderId="20" xfId="0" applyFont="1" applyFill="1" applyBorder="1"/>
    <xf numFmtId="0" fontId="10" fillId="8" borderId="13" xfId="0" applyFont="1" applyFill="1" applyBorder="1" applyAlignment="1">
      <alignment horizontal="center" vertical="center"/>
    </xf>
    <xf numFmtId="0" fontId="11" fillId="8" borderId="13" xfId="0" applyFont="1" applyFill="1" applyBorder="1" applyAlignment="1">
      <alignment horizontal="center" vertical="center"/>
    </xf>
    <xf numFmtId="0" fontId="11" fillId="8" borderId="14" xfId="0" applyFont="1" applyFill="1" applyBorder="1" applyAlignment="1">
      <alignment horizontal="center" vertical="center" wrapText="1"/>
    </xf>
    <xf numFmtId="0" fontId="25" fillId="0" borderId="0" xfId="0" applyFont="1"/>
    <xf numFmtId="0" fontId="16" fillId="8" borderId="1" xfId="0" applyFont="1" applyFill="1" applyBorder="1" applyAlignment="1">
      <alignment horizontal="left" vertical="center" wrapText="1"/>
    </xf>
    <xf numFmtId="0" fontId="2" fillId="8" borderId="1" xfId="0" applyFont="1" applyFill="1" applyBorder="1" applyAlignment="1">
      <alignment vertical="center" wrapText="1"/>
    </xf>
    <xf numFmtId="0" fontId="23" fillId="8" borderId="17" xfId="0" applyFont="1" applyFill="1" applyBorder="1" applyAlignment="1">
      <alignment vertical="center" wrapText="1"/>
    </xf>
    <xf numFmtId="0" fontId="23" fillId="8" borderId="17" xfId="0" applyFont="1" applyFill="1" applyBorder="1" applyAlignment="1">
      <alignment vertical="center"/>
    </xf>
    <xf numFmtId="0" fontId="23" fillId="9" borderId="13" xfId="0" applyFont="1" applyFill="1" applyBorder="1" applyAlignment="1">
      <alignment vertical="center"/>
    </xf>
    <xf numFmtId="0" fontId="6" fillId="0" borderId="30" xfId="0" applyFont="1" applyBorder="1" applyAlignment="1">
      <alignment horizontal="center" vertical="center" textRotation="90" wrapText="1"/>
    </xf>
    <xf numFmtId="0" fontId="6" fillId="0" borderId="32" xfId="0" applyFont="1" applyBorder="1" applyAlignment="1">
      <alignment horizontal="center" vertical="center" textRotation="90" wrapText="1"/>
    </xf>
    <xf numFmtId="0" fontId="23" fillId="9" borderId="1" xfId="0" applyFont="1" applyFill="1" applyBorder="1" applyAlignment="1">
      <alignment horizontal="center"/>
    </xf>
    <xf numFmtId="0" fontId="13" fillId="8" borderId="1" xfId="0" applyFont="1" applyFill="1" applyBorder="1" applyAlignment="1">
      <alignment horizontal="center"/>
    </xf>
    <xf numFmtId="0" fontId="6" fillId="0" borderId="39" xfId="0" applyFont="1" applyBorder="1" applyAlignment="1">
      <alignment horizontal="center" vertical="center" textRotation="90" wrapText="1"/>
    </xf>
    <xf numFmtId="0" fontId="6" fillId="0" borderId="40" xfId="0" applyFont="1" applyBorder="1" applyAlignment="1">
      <alignment horizontal="center" vertical="center" textRotation="90" wrapText="1"/>
    </xf>
    <xf numFmtId="0" fontId="8" fillId="0" borderId="40" xfId="0" applyFont="1" applyBorder="1" applyAlignment="1">
      <alignment horizontal="center" vertical="center" textRotation="90" wrapText="1"/>
    </xf>
    <xf numFmtId="0" fontId="7" fillId="0" borderId="23" xfId="0" applyFont="1" applyBorder="1" applyAlignment="1">
      <alignment horizontal="center" vertical="center" wrapText="1"/>
    </xf>
    <xf numFmtId="0" fontId="6" fillId="0" borderId="20" xfId="0" applyFont="1" applyBorder="1" applyAlignment="1">
      <alignment horizontal="center" vertical="center" textRotation="90" wrapText="1"/>
    </xf>
    <xf numFmtId="0" fontId="6" fillId="0" borderId="1" xfId="0" applyFont="1" applyBorder="1" applyAlignment="1">
      <alignment horizontal="center" vertical="center" textRotation="90" wrapText="1"/>
    </xf>
    <xf numFmtId="0" fontId="23" fillId="4" borderId="1" xfId="0" applyFont="1" applyFill="1" applyBorder="1" applyAlignment="1">
      <alignment horizontal="center" vertical="center"/>
    </xf>
    <xf numFmtId="0" fontId="6" fillId="0" borderId="21" xfId="0" applyFont="1" applyBorder="1" applyAlignment="1">
      <alignment horizontal="center" vertical="center" textRotation="90" wrapText="1"/>
    </xf>
    <xf numFmtId="0" fontId="6" fillId="0" borderId="19" xfId="0" applyFont="1" applyBorder="1" applyAlignment="1">
      <alignment horizontal="center" vertical="center" textRotation="90" wrapText="1"/>
    </xf>
    <xf numFmtId="0" fontId="6" fillId="0" borderId="23" xfId="0" applyFont="1" applyBorder="1" applyAlignment="1">
      <alignment horizontal="center" vertical="center" textRotation="90" wrapText="1"/>
    </xf>
    <xf numFmtId="0" fontId="13" fillId="9" borderId="1" xfId="0" applyFont="1" applyFill="1" applyBorder="1" applyAlignment="1">
      <alignment horizontal="center"/>
    </xf>
    <xf numFmtId="0" fontId="20" fillId="0" borderId="1" xfId="0" applyFont="1" applyBorder="1" applyAlignment="1">
      <alignment horizontal="center" vertical="center" wrapText="1"/>
    </xf>
    <xf numFmtId="0" fontId="22" fillId="0" borderId="1" xfId="0" applyFont="1" applyBorder="1" applyAlignment="1">
      <alignment horizontal="left" vertical="center" wrapText="1"/>
    </xf>
    <xf numFmtId="0" fontId="13" fillId="9" borderId="3" xfId="0" applyFont="1" applyFill="1" applyBorder="1" applyAlignment="1">
      <alignment horizontal="center"/>
    </xf>
    <xf numFmtId="0" fontId="13" fillId="9" borderId="4" xfId="0" applyFont="1" applyFill="1" applyBorder="1" applyAlignment="1">
      <alignment horizontal="center"/>
    </xf>
    <xf numFmtId="0" fontId="13" fillId="9" borderId="2" xfId="0" applyFont="1" applyFill="1" applyBorder="1" applyAlignment="1">
      <alignment horizontal="center"/>
    </xf>
    <xf numFmtId="0" fontId="25" fillId="0" borderId="21" xfId="0" applyFont="1" applyBorder="1" applyAlignment="1">
      <alignment horizontal="center" vertical="center"/>
    </xf>
    <xf numFmtId="0" fontId="25" fillId="0" borderId="19" xfId="0" applyFont="1" applyBorder="1" applyAlignment="1">
      <alignment horizontal="center" vertical="center"/>
    </xf>
    <xf numFmtId="0" fontId="25" fillId="0" borderId="23" xfId="0" applyFont="1" applyBorder="1" applyAlignment="1">
      <alignment horizontal="center" vertical="center"/>
    </xf>
    <xf numFmtId="0" fontId="14" fillId="5" borderId="3" xfId="0" applyFont="1" applyFill="1" applyBorder="1" applyAlignment="1">
      <alignment vertical="center" wrapText="1"/>
    </xf>
    <xf numFmtId="0" fontId="14" fillId="5" borderId="2" xfId="0" applyFont="1" applyFill="1" applyBorder="1" applyAlignment="1">
      <alignment vertical="center" wrapText="1"/>
    </xf>
    <xf numFmtId="0" fontId="14" fillId="5" borderId="3" xfId="0" applyFont="1" applyFill="1" applyBorder="1" applyAlignment="1">
      <alignment horizontal="left" vertical="center" wrapText="1"/>
    </xf>
    <xf numFmtId="0" fontId="14" fillId="5" borderId="2" xfId="0" applyFont="1" applyFill="1" applyBorder="1" applyAlignment="1">
      <alignment horizontal="left" vertical="center" wrapText="1"/>
    </xf>
    <xf numFmtId="0" fontId="13" fillId="6" borderId="1" xfId="0" applyFont="1" applyFill="1" applyBorder="1" applyAlignment="1">
      <alignment horizontal="center" vertical="center"/>
    </xf>
    <xf numFmtId="0" fontId="18" fillId="3" borderId="0" xfId="0" applyFont="1" applyFill="1" applyAlignment="1">
      <alignment horizontal="center" vertical="center" wrapText="1"/>
    </xf>
    <xf numFmtId="0" fontId="14" fillId="8" borderId="1" xfId="0" applyFont="1" applyFill="1" applyBorder="1" applyAlignment="1">
      <alignment horizontal="center"/>
    </xf>
    <xf numFmtId="0" fontId="17" fillId="4" borderId="17" xfId="0" applyFont="1" applyFill="1" applyBorder="1" applyAlignment="1">
      <alignment horizontal="center" vertical="center"/>
    </xf>
    <xf numFmtId="0" fontId="17" fillId="4" borderId="36" xfId="0" applyFont="1" applyFill="1" applyBorder="1" applyAlignment="1">
      <alignment horizontal="center" vertical="center"/>
    </xf>
    <xf numFmtId="0" fontId="17" fillId="4" borderId="0" xfId="0" applyFont="1" applyFill="1" applyAlignment="1">
      <alignment horizontal="center" vertical="center"/>
    </xf>
    <xf numFmtId="0" fontId="17" fillId="4" borderId="37" xfId="0" applyFont="1" applyFill="1" applyBorder="1" applyAlignment="1">
      <alignment horizontal="center" vertical="center"/>
    </xf>
    <xf numFmtId="0" fontId="15" fillId="12" borderId="1" xfId="0" applyFont="1" applyFill="1" applyBorder="1" applyAlignment="1">
      <alignment horizontal="left" vertical="center"/>
    </xf>
    <xf numFmtId="0" fontId="13" fillId="0" borderId="0" xfId="0" applyFont="1" applyAlignment="1">
      <alignment horizontal="center"/>
    </xf>
    <xf numFmtId="0" fontId="20" fillId="9" borderId="1" xfId="0" applyFont="1" applyFill="1" applyBorder="1" applyAlignment="1">
      <alignment horizontal="center"/>
    </xf>
    <xf numFmtId="0" fontId="23" fillId="4" borderId="36" xfId="0" applyFont="1" applyFill="1" applyBorder="1" applyAlignment="1">
      <alignment horizontal="center" vertical="center"/>
    </xf>
    <xf numFmtId="0" fontId="23" fillId="4" borderId="0" xfId="0" applyFont="1" applyFill="1" applyAlignment="1">
      <alignment horizontal="center" vertical="center"/>
    </xf>
    <xf numFmtId="0" fontId="23" fillId="4" borderId="37" xfId="0" applyFont="1" applyFill="1" applyBorder="1" applyAlignment="1">
      <alignment horizontal="center" vertical="center"/>
    </xf>
    <xf numFmtId="0" fontId="20" fillId="8" borderId="1" xfId="0" applyFont="1" applyFill="1" applyBorder="1" applyAlignment="1">
      <alignment horizontal="center"/>
    </xf>
    <xf numFmtId="0" fontId="13" fillId="12" borderId="1" xfId="0" applyFont="1" applyFill="1" applyBorder="1" applyAlignment="1">
      <alignment horizontal="left" vertical="top" wrapText="1"/>
    </xf>
    <xf numFmtId="0" fontId="25" fillId="4" borderId="3" xfId="0" applyFont="1" applyFill="1" applyBorder="1" applyAlignment="1">
      <alignment horizontal="center" vertical="center"/>
    </xf>
    <xf numFmtId="0" fontId="25" fillId="4" borderId="4" xfId="0" applyFont="1" applyFill="1" applyBorder="1" applyAlignment="1">
      <alignment horizontal="center" vertical="center"/>
    </xf>
    <xf numFmtId="0" fontId="25" fillId="4" borderId="2" xfId="0" applyFont="1" applyFill="1" applyBorder="1" applyAlignment="1">
      <alignment horizontal="center" vertical="center"/>
    </xf>
    <xf numFmtId="0" fontId="0" fillId="11" borderId="3" xfId="0" applyFill="1" applyBorder="1" applyAlignment="1">
      <alignment horizontal="left"/>
    </xf>
    <xf numFmtId="0" fontId="0" fillId="11" borderId="2" xfId="0" applyFill="1" applyBorder="1" applyAlignment="1">
      <alignment horizontal="left"/>
    </xf>
    <xf numFmtId="0" fontId="25" fillId="11" borderId="17" xfId="0" applyFont="1" applyFill="1" applyBorder="1" applyAlignment="1">
      <alignment horizontal="center" vertical="center"/>
    </xf>
    <xf numFmtId="0" fontId="25" fillId="11" borderId="20" xfId="0" applyFont="1" applyFill="1" applyBorder="1" applyAlignment="1">
      <alignment horizontal="center" vertical="center"/>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6" fillId="0" borderId="34" xfId="0" applyFont="1" applyBorder="1" applyAlignment="1">
      <alignment horizontal="center" vertical="center" textRotation="90" wrapText="1"/>
    </xf>
    <xf numFmtId="0" fontId="8" fillId="0" borderId="19" xfId="0" applyFont="1" applyBorder="1" applyAlignment="1">
      <alignment horizontal="center" vertical="center" textRotation="90" wrapText="1"/>
    </xf>
    <xf numFmtId="0" fontId="28" fillId="0" borderId="1" xfId="0" applyFont="1" applyBorder="1" applyAlignment="1">
      <alignment horizontal="center" vertical="center" textRotation="90" wrapText="1"/>
    </xf>
    <xf numFmtId="0" fontId="17" fillId="4" borderId="1" xfId="0" applyFont="1" applyFill="1" applyBorder="1" applyAlignment="1">
      <alignment horizontal="center" vertical="center"/>
    </xf>
    <xf numFmtId="0" fontId="17" fillId="4" borderId="45" xfId="0" applyFont="1" applyFill="1" applyBorder="1" applyAlignment="1">
      <alignment horizontal="center" vertical="center"/>
    </xf>
    <xf numFmtId="0" fontId="17" fillId="4" borderId="46" xfId="0" applyFont="1" applyFill="1" applyBorder="1" applyAlignment="1">
      <alignment horizontal="center" vertical="center"/>
    </xf>
    <xf numFmtId="0" fontId="17" fillId="4" borderId="42" xfId="0" applyFont="1" applyFill="1" applyBorder="1" applyAlignment="1">
      <alignment horizontal="center" vertical="center"/>
    </xf>
    <xf numFmtId="0" fontId="6" fillId="0" borderId="31" xfId="0" applyFont="1" applyBorder="1" applyAlignment="1">
      <alignment horizontal="center" vertical="center" textRotation="90" wrapText="1"/>
    </xf>
    <xf numFmtId="0" fontId="13" fillId="9" borderId="20" xfId="0" applyFont="1" applyFill="1" applyBorder="1" applyAlignment="1">
      <alignment horizontal="center"/>
    </xf>
    <xf numFmtId="0" fontId="23" fillId="8" borderId="1" xfId="0" applyFont="1" applyFill="1" applyBorder="1" applyAlignment="1">
      <alignment horizontal="center"/>
    </xf>
    <xf numFmtId="0" fontId="25" fillId="0" borderId="1" xfId="0" applyFont="1" applyBorder="1" applyAlignment="1">
      <alignment horizontal="center" vertical="center"/>
    </xf>
    <xf numFmtId="0" fontId="23" fillId="4" borderId="45" xfId="0" applyFont="1" applyFill="1" applyBorder="1" applyAlignment="1">
      <alignment horizontal="center" vertical="center"/>
    </xf>
    <xf numFmtId="0" fontId="23" fillId="4" borderId="46" xfId="0" applyFont="1" applyFill="1" applyBorder="1" applyAlignment="1">
      <alignment horizontal="center" vertical="center"/>
    </xf>
    <xf numFmtId="0" fontId="23" fillId="4" borderId="42" xfId="0" applyFont="1" applyFill="1" applyBorder="1" applyAlignment="1">
      <alignment horizontal="center" vertical="center"/>
    </xf>
    <xf numFmtId="0" fontId="14" fillId="9" borderId="1" xfId="0" applyFont="1" applyFill="1" applyBorder="1" applyAlignment="1">
      <alignment horizontal="center"/>
    </xf>
    <xf numFmtId="0" fontId="23" fillId="4" borderId="16" xfId="0" applyFont="1" applyFill="1" applyBorder="1" applyAlignment="1">
      <alignment horizontal="center" vertical="center"/>
    </xf>
    <xf numFmtId="0" fontId="13" fillId="8" borderId="20" xfId="0" applyFont="1" applyFill="1" applyBorder="1" applyAlignment="1">
      <alignment horizontal="center"/>
    </xf>
    <xf numFmtId="0" fontId="23" fillId="9" borderId="20" xfId="0" applyFont="1" applyFill="1" applyBorder="1" applyAlignment="1">
      <alignment horizontal="center"/>
    </xf>
    <xf numFmtId="0" fontId="17" fillId="4" borderId="27" xfId="0" applyFont="1" applyFill="1" applyBorder="1" applyAlignment="1">
      <alignment horizontal="center" vertical="center"/>
    </xf>
    <xf numFmtId="0" fontId="13" fillId="9" borderId="47" xfId="0" applyFont="1" applyFill="1" applyBorder="1" applyAlignment="1">
      <alignment horizontal="center"/>
    </xf>
    <xf numFmtId="0" fontId="13" fillId="9" borderId="48" xfId="0" applyFont="1" applyFill="1" applyBorder="1" applyAlignment="1">
      <alignment horizontal="center"/>
    </xf>
    <xf numFmtId="0" fontId="13" fillId="9" borderId="49" xfId="0" applyFont="1" applyFill="1" applyBorder="1" applyAlignment="1">
      <alignment horizontal="center"/>
    </xf>
    <xf numFmtId="0" fontId="17" fillId="4" borderId="38" xfId="0" applyFont="1" applyFill="1" applyBorder="1" applyAlignment="1">
      <alignment horizontal="center" vertical="center"/>
    </xf>
    <xf numFmtId="0" fontId="17" fillId="4" borderId="25" xfId="0" applyFont="1" applyFill="1" applyBorder="1" applyAlignment="1">
      <alignment horizontal="center" vertical="center"/>
    </xf>
    <xf numFmtId="0" fontId="17" fillId="4" borderId="9" xfId="0" applyFont="1" applyFill="1" applyBorder="1" applyAlignment="1">
      <alignment horizontal="center" vertical="center"/>
    </xf>
    <xf numFmtId="0" fontId="14" fillId="8" borderId="13" xfId="0" applyFont="1" applyFill="1" applyBorder="1" applyAlignment="1">
      <alignment horizontal="center"/>
    </xf>
    <xf numFmtId="0" fontId="17" fillId="4" borderId="18" xfId="0" applyFont="1" applyFill="1" applyBorder="1" applyAlignment="1">
      <alignment horizontal="center" vertical="center"/>
    </xf>
    <xf numFmtId="0" fontId="23" fillId="8" borderId="13" xfId="0" applyFont="1" applyFill="1" applyBorder="1" applyAlignment="1">
      <alignment horizontal="center"/>
    </xf>
    <xf numFmtId="0" fontId="13" fillId="9" borderId="13" xfId="0" applyFont="1" applyFill="1" applyBorder="1" applyAlignment="1">
      <alignment horizontal="center"/>
    </xf>
    <xf numFmtId="0" fontId="14" fillId="8" borderId="20" xfId="0" applyFont="1" applyFill="1" applyBorder="1" applyAlignment="1">
      <alignment horizontal="center"/>
    </xf>
    <xf numFmtId="0" fontId="23" fillId="9" borderId="13" xfId="0" applyFont="1" applyFill="1" applyBorder="1" applyAlignment="1">
      <alignment horizontal="center"/>
    </xf>
    <xf numFmtId="0" fontId="23" fillId="9" borderId="3" xfId="0" applyFont="1" applyFill="1" applyBorder="1" applyAlignment="1">
      <alignment horizontal="center"/>
    </xf>
    <xf numFmtId="0" fontId="23" fillId="9" borderId="4" xfId="0" applyFont="1" applyFill="1" applyBorder="1" applyAlignment="1">
      <alignment horizontal="center"/>
    </xf>
    <xf numFmtId="0" fontId="23" fillId="9" borderId="2" xfId="0" applyFont="1" applyFill="1" applyBorder="1" applyAlignment="1">
      <alignment horizontal="center"/>
    </xf>
    <xf numFmtId="0" fontId="17" fillId="9" borderId="1" xfId="0" applyFont="1" applyFill="1" applyBorder="1" applyAlignment="1">
      <alignment horizontal="center"/>
    </xf>
    <xf numFmtId="0" fontId="13" fillId="8" borderId="13" xfId="0" applyFont="1" applyFill="1" applyBorder="1" applyAlignment="1">
      <alignment horizontal="center"/>
    </xf>
    <xf numFmtId="0" fontId="27" fillId="0" borderId="21" xfId="0" applyFont="1" applyBorder="1" applyAlignment="1">
      <alignment horizontal="center" vertical="center"/>
    </xf>
    <xf numFmtId="0" fontId="27" fillId="0" borderId="19" xfId="0" applyFont="1" applyBorder="1" applyAlignment="1">
      <alignment horizontal="center" vertical="center"/>
    </xf>
    <xf numFmtId="0" fontId="27" fillId="0" borderId="23" xfId="0" applyFont="1" applyBorder="1" applyAlignment="1">
      <alignment horizontal="center" vertical="center"/>
    </xf>
    <xf numFmtId="0" fontId="14" fillId="9" borderId="20" xfId="0" applyFont="1" applyFill="1" applyBorder="1" applyAlignment="1">
      <alignment horizontal="center"/>
    </xf>
    <xf numFmtId="0" fontId="23" fillId="4" borderId="38" xfId="0" applyFont="1" applyFill="1" applyBorder="1" applyAlignment="1">
      <alignment horizontal="center" vertical="center"/>
    </xf>
    <xf numFmtId="0" fontId="23" fillId="4" borderId="25" xfId="0" applyFont="1" applyFill="1" applyBorder="1" applyAlignment="1">
      <alignment horizontal="center" vertical="center"/>
    </xf>
    <xf numFmtId="0" fontId="23" fillId="4" borderId="9" xfId="0" applyFont="1" applyFill="1" applyBorder="1" applyAlignment="1">
      <alignment horizontal="center" vertical="center"/>
    </xf>
    <xf numFmtId="0" fontId="0" fillId="9" borderId="50" xfId="0" applyFont="1" applyFill="1" applyBorder="1" applyAlignment="1">
      <alignment horizontal="center" vertical="center"/>
    </xf>
    <xf numFmtId="0" fontId="0" fillId="9" borderId="1" xfId="0" applyFont="1" applyFill="1" applyBorder="1" applyAlignment="1">
      <alignment horizontal="center" vertical="center"/>
    </xf>
  </cellXfs>
  <cellStyles count="2">
    <cellStyle name="Normal" xfId="0" builtinId="0"/>
    <cellStyle name="Sortie 2" xfId="1" xr:uid="{00000000-0005-0000-0000-000001000000}"/>
  </cellStyles>
  <dxfs count="665">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ill>
        <patternFill patternType="solid">
          <fgColor indexed="64"/>
          <bgColor theme="4" tint="0.59999389629810485"/>
        </patternFill>
      </fill>
      <border diagonalUp="0" diagonalDown="0" outline="0">
        <left style="thin">
          <color auto="1"/>
        </left>
        <right style="thin">
          <color auto="1"/>
        </right>
        <top style="thin">
          <color auto="1"/>
        </top>
        <bottom style="thin">
          <color auto="1"/>
        </bottom>
      </border>
    </dxf>
    <dxf>
      <fill>
        <patternFill patternType="solid">
          <fgColor indexed="64"/>
          <bgColor theme="4" tint="0.59999389629810485"/>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ill>
        <patternFill patternType="solid">
          <fgColor indexed="64"/>
          <bgColor theme="4" tint="0.59999389629810485"/>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right style="medium">
          <color rgb="FF4F6228"/>
        </right>
        <top style="medium">
          <color rgb="FF4F6228"/>
        </top>
        <bottom style="thin">
          <color rgb="FF4F6228"/>
        </bottom>
      </border>
    </dxf>
    <dxf>
      <border>
        <bottom style="medium">
          <color rgb="FF4F6228"/>
        </bottom>
      </border>
    </dxf>
    <dxf>
      <font>
        <b val="0"/>
        <i val="0"/>
        <strike val="0"/>
        <condense val="0"/>
        <extend val="0"/>
        <outline val="0"/>
        <shadow val="0"/>
        <u val="none"/>
        <vertAlign val="baseline"/>
        <sz val="12"/>
        <color auto="1"/>
        <name val="Calibri"/>
        <scheme val="minor"/>
      </font>
      <fill>
        <patternFill patternType="solid">
          <bgColor theme="3" tint="0.39997558519241921"/>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fill>
        <patternFill patternType="solid">
          <fgColor indexed="64"/>
          <bgColor theme="4" tint="0.79998168889431442"/>
        </patternFill>
      </fill>
    </dxf>
    <dxf>
      <border outline="0">
        <right style="medium">
          <color rgb="FF4F6228"/>
        </right>
        <top style="medium">
          <color rgb="FF4F6228"/>
        </top>
        <bottom style="thin">
          <color rgb="FF4F6228"/>
        </bottom>
      </border>
    </dxf>
    <dxf>
      <border>
        <bottom style="medium">
          <color rgb="FF4F6228"/>
        </bottom>
      </border>
    </dxf>
    <dxf>
      <font>
        <b/>
        <i val="0"/>
        <strike val="0"/>
        <condense val="0"/>
        <extend val="0"/>
        <outline val="0"/>
        <shadow val="0"/>
        <u val="none"/>
        <vertAlign val="baseline"/>
        <sz val="12"/>
        <color auto="1"/>
        <name val="Calibri"/>
        <scheme val="minor"/>
      </font>
      <fill>
        <patternFill>
          <bgColor theme="3" tint="0.39997558519241921"/>
        </patternFill>
      </fill>
      <alignment horizontal="center" vertical="center" textRotation="0" wrapText="0"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auto="1"/>
        </left>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bottom style="medium">
          <color rgb="FF4F6228"/>
        </bottom>
      </border>
    </dxf>
    <dxf>
      <font>
        <b/>
        <strike val="0"/>
        <outline val="0"/>
        <shadow val="0"/>
        <u val="none"/>
        <vertAlign val="baseline"/>
        <sz val="12"/>
        <color auto="1"/>
        <name val="Calibri"/>
        <scheme val="minor"/>
      </font>
      <fill>
        <patternFill>
          <bgColor theme="3" tint="0.39997558519241921"/>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ill>
        <patternFill patternType="solid">
          <fgColor indexed="64"/>
          <bgColor theme="4" tint="0.79998168889431442"/>
        </patternFill>
      </fill>
      <border diagonalUp="0" diagonalDown="0" outline="0">
        <left style="thin">
          <color auto="1"/>
        </left>
        <right style="medium">
          <color indexed="64"/>
        </right>
        <top style="thin">
          <color auto="1"/>
        </top>
        <bottom style="medium">
          <color indexed="64"/>
        </bottom>
      </border>
    </dxf>
    <dxf>
      <border diagonalUp="0" diagonalDown="0">
        <left style="thin">
          <color auto="1"/>
        </left>
        <right/>
        <top style="thin">
          <color auto="1"/>
        </top>
        <bottom style="thin">
          <color auto="1"/>
        </bottom>
        <vertical style="thin">
          <color auto="1"/>
        </vertical>
        <horizontal style="thin">
          <color auto="1"/>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medium">
          <color indexed="64"/>
        </bottom>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indexed="64"/>
        </bottom>
      </border>
    </dxf>
    <dxf>
      <numFmt numFmtId="0" formatCode="Genera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indexed="64"/>
        </bottom>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indexed="64"/>
        </bottom>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medium">
          <color indexed="64"/>
        </bottom>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rgb="FF000000"/>
        </top>
      </border>
    </dxf>
    <dxf>
      <border diagonalUp="0" diagonalDown="0">
        <left style="thin">
          <color auto="1"/>
        </left>
        <right style="thin">
          <color auto="1"/>
        </right>
        <top/>
        <bottom/>
        <vertical style="thin">
          <color auto="1"/>
        </vertical>
        <horizontal style="thin">
          <color auto="1"/>
        </horizontal>
      </border>
    </dxf>
    <dxf>
      <border>
        <bottom style="medium">
          <color rgb="FF4F6228"/>
        </bottom>
      </border>
    </dxf>
    <dxf>
      <font>
        <b val="0"/>
        <strike val="0"/>
        <outline val="0"/>
        <shadow val="0"/>
        <u val="none"/>
        <vertAlign val="baseline"/>
        <sz val="12"/>
        <color auto="1"/>
        <name val="Calibri"/>
        <scheme val="minor"/>
      </font>
      <fill>
        <patternFill patternType="solid">
          <bgColor theme="3" tint="0.39997558519241921"/>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right style="medium">
          <color rgb="FF4F6228"/>
        </right>
        <top style="medium">
          <color rgb="FF4F6228"/>
        </top>
        <bottom style="thin">
          <color rgb="FF4F6228"/>
        </bottom>
      </border>
    </dxf>
    <dxf>
      <border>
        <bottom style="medium">
          <color rgb="FF4F6228"/>
        </bottom>
      </border>
    </dxf>
    <dxf>
      <font>
        <b/>
        <i val="0"/>
        <strike val="0"/>
        <condense val="0"/>
        <extend val="0"/>
        <outline val="0"/>
        <shadow val="0"/>
        <u val="none"/>
        <vertAlign val="baseline"/>
        <sz val="12"/>
        <color auto="1"/>
        <name val="Calibri"/>
        <scheme val="minor"/>
      </font>
      <fill>
        <patternFill patternType="solid">
          <bgColor theme="3" tint="0.39997558519241921"/>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fill>
        <patternFill patternType="solid">
          <fgColor indexed="64"/>
          <bgColor theme="4" tint="0.79998168889431442"/>
        </patternFill>
      </fill>
    </dxf>
    <dxf>
      <border outline="0">
        <right style="medium">
          <color rgb="FF4F6228"/>
        </right>
        <top style="medium">
          <color rgb="FF4F6228"/>
        </top>
        <bottom style="thin">
          <color rgb="FF4F6228"/>
        </bottom>
      </border>
    </dxf>
    <dxf>
      <border>
        <bottom style="medium">
          <color rgb="FF4F6228"/>
        </bottom>
      </border>
    </dxf>
    <dxf>
      <font>
        <b val="0"/>
        <i val="0"/>
        <strike val="0"/>
        <condense val="0"/>
        <extend val="0"/>
        <outline val="0"/>
        <shadow val="0"/>
        <u val="none"/>
        <vertAlign val="baseline"/>
        <sz val="12"/>
        <color auto="1"/>
        <name val="Calibri"/>
        <scheme val="minor"/>
      </font>
      <fill>
        <patternFill>
          <bgColor theme="3" tint="0.39997558519241921"/>
        </patternFill>
      </fill>
      <alignment horizontal="center" vertical="center" textRotation="0" wrapText="0"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auto="1"/>
        </left>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bottom style="medium">
          <color rgb="FF4F6228"/>
        </bottom>
      </border>
    </dxf>
    <dxf>
      <font>
        <b val="0"/>
        <strike val="0"/>
        <outline val="0"/>
        <shadow val="0"/>
        <u val="none"/>
        <vertAlign val="baseline"/>
        <sz val="12"/>
        <color auto="1"/>
        <name val="Calibri"/>
        <scheme val="minor"/>
      </font>
      <fill>
        <patternFill>
          <bgColor theme="3" tint="0.39997558519241921"/>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ill>
        <patternFill patternType="solid">
          <fgColor indexed="64"/>
          <bgColor theme="4" tint="0.59999389629810485"/>
        </patternFill>
      </fill>
      <border diagonalUp="0" diagonalDown="0" outline="0">
        <left style="thin">
          <color auto="1"/>
        </left>
        <right style="medium">
          <color indexed="64"/>
        </right>
        <top style="thin">
          <color auto="1"/>
        </top>
        <bottom style="medium">
          <color indexed="64"/>
        </bottom>
      </border>
    </dxf>
    <dxf>
      <border diagonalUp="0" diagonalDown="0">
        <left style="thin">
          <color auto="1"/>
        </left>
        <right/>
        <top style="thin">
          <color auto="1"/>
        </top>
        <bottom style="thin">
          <color auto="1"/>
        </bottom>
        <vertical style="thin">
          <color auto="1"/>
        </vertical>
        <horizontal style="thin">
          <color auto="1"/>
        </horizontal>
      </border>
    </dxf>
    <dxf>
      <fill>
        <patternFill patternType="solid">
          <fgColor indexed="64"/>
          <bgColor theme="4" tint="0.59999389629810485"/>
        </patternFill>
      </fill>
      <border diagonalUp="0" diagonalDown="0" outline="0">
        <left style="thin">
          <color auto="1"/>
        </left>
        <right style="thin">
          <color auto="1"/>
        </right>
        <top style="thin">
          <color auto="1"/>
        </top>
        <bottom style="medium">
          <color indexed="64"/>
        </bottom>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indexed="64"/>
        </bottom>
      </border>
    </dxf>
    <dxf>
      <numFmt numFmtId="0" formatCode="Genera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indexed="64"/>
        </bottom>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indexed="64"/>
        </bottom>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medium">
          <color indexed="64"/>
        </bottom>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rgb="FF000000"/>
        </top>
      </border>
    </dxf>
    <dxf>
      <fill>
        <patternFill patternType="solid">
          <fgColor indexed="64"/>
          <bgColor theme="4" tint="0.59999389629810485"/>
        </patternFill>
      </fill>
      <border diagonalUp="0" diagonalDown="0" outline="0">
        <left style="thin">
          <color auto="1"/>
        </left>
        <right style="thin">
          <color auto="1"/>
        </right>
        <top/>
        <bottom/>
      </border>
    </dxf>
    <dxf>
      <border>
        <bottom style="medium">
          <color rgb="FF4F6228"/>
        </bottom>
      </border>
    </dxf>
    <dxf>
      <font>
        <b val="0"/>
        <strike val="0"/>
        <outline val="0"/>
        <shadow val="0"/>
        <u val="none"/>
        <vertAlign val="baseline"/>
        <sz val="12"/>
        <color auto="1"/>
        <name val="Calibri"/>
        <scheme val="minor"/>
      </font>
      <fill>
        <patternFill patternType="solid">
          <bgColor theme="3" tint="0.39997558519241921"/>
        </patternFill>
      </fill>
      <alignment horizontal="center" vertical="center" textRotation="0" wrapText="0" indent="0" justifyLastLine="0" shrinkToFit="0" readingOrder="0"/>
      <border diagonalUp="0" diagonalDown="0" outline="0">
        <left style="thin">
          <color auto="1"/>
        </left>
        <right style="thin">
          <color auto="1"/>
        </right>
        <top/>
        <bottom/>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right style="medium">
          <color rgb="FF4F6228"/>
        </right>
        <top style="medium">
          <color rgb="FF4F6228"/>
        </top>
        <bottom style="thin">
          <color rgb="FF4F6228"/>
        </bottom>
      </border>
    </dxf>
    <dxf>
      <border>
        <bottom style="medium">
          <color rgb="FF4F6228"/>
        </bottom>
      </border>
    </dxf>
    <dxf>
      <font>
        <b/>
        <i val="0"/>
        <strike val="0"/>
        <condense val="0"/>
        <extend val="0"/>
        <outline val="0"/>
        <shadow val="0"/>
        <u val="none"/>
        <vertAlign val="baseline"/>
        <sz val="12"/>
        <color auto="1"/>
        <name val="Calibri"/>
        <scheme val="minor"/>
      </font>
      <fill>
        <patternFill patternType="solid">
          <bgColor theme="3" tint="0.39997558519241921"/>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fill>
        <patternFill patternType="solid">
          <fgColor indexed="64"/>
          <bgColor theme="4" tint="0.79998168889431442"/>
        </patternFill>
      </fill>
    </dxf>
    <dxf>
      <border outline="0">
        <right style="medium">
          <color rgb="FF4F6228"/>
        </right>
        <top style="medium">
          <color rgb="FF4F6228"/>
        </top>
        <bottom style="thin">
          <color rgb="FF4F6228"/>
        </bottom>
      </border>
    </dxf>
    <dxf>
      <border>
        <bottom style="medium">
          <color rgb="FF4F6228"/>
        </bottom>
      </border>
    </dxf>
    <dxf>
      <font>
        <b val="0"/>
        <i val="0"/>
        <strike val="0"/>
        <condense val="0"/>
        <extend val="0"/>
        <outline val="0"/>
        <shadow val="0"/>
        <u val="none"/>
        <vertAlign val="baseline"/>
        <sz val="12"/>
        <color auto="1"/>
        <name val="Calibri"/>
        <scheme val="minor"/>
      </font>
      <fill>
        <patternFill>
          <bgColor theme="3" tint="0.39997558519241921"/>
        </patternFill>
      </fill>
      <alignment horizontal="center" vertical="center" textRotation="0" wrapText="0"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auto="1"/>
        </left>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bottom style="medium">
          <color rgb="FF4F6228"/>
        </bottom>
      </border>
    </dxf>
    <dxf>
      <font>
        <b val="0"/>
        <strike val="0"/>
        <outline val="0"/>
        <shadow val="0"/>
        <u val="none"/>
        <vertAlign val="baseline"/>
        <sz val="12"/>
        <color auto="1"/>
        <name val="Calibri"/>
        <scheme val="minor"/>
      </font>
      <fill>
        <patternFill>
          <bgColor theme="3" tint="0.39997558519241921"/>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11"/>
        <color auto="1"/>
        <name val="Calibri"/>
        <family val="2"/>
        <scheme val="minor"/>
      </font>
      <fill>
        <patternFill patternType="solid">
          <fgColor indexed="64"/>
          <bgColor theme="4" tint="0.59999389629810485"/>
        </patternFill>
      </fill>
      <border diagonalUp="0" diagonalDown="0" outline="0">
        <left style="thin">
          <color auto="1"/>
        </left>
        <right/>
        <top/>
        <bottom/>
      </border>
    </dxf>
    <dxf>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family val="2"/>
        <scheme val="minor"/>
      </font>
      <fill>
        <patternFill patternType="solid">
          <fgColor indexed="64"/>
          <bgColor theme="4" tint="0.59999389629810485"/>
        </patternFill>
      </fill>
      <border diagonalUp="0" diagonalDown="0" outline="0">
        <left style="thin">
          <color auto="1"/>
        </left>
        <right style="thin">
          <color auto="1"/>
        </right>
        <top/>
        <bottom/>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bottom/>
      </border>
    </dxf>
    <dxf>
      <numFmt numFmtId="0" formatCode="Genera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bottom/>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bottom/>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left" vertical="center" textRotation="0" wrapText="1" indent="0" justifyLastLine="0" shrinkToFit="0" readingOrder="0"/>
      <border diagonalUp="0" diagonalDown="0" outline="0">
        <left/>
        <right style="thin">
          <color auto="1"/>
        </right>
        <top/>
        <bottom/>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rgb="FF000000"/>
        </top>
      </border>
    </dxf>
    <dxf>
      <font>
        <strike val="0"/>
        <outline val="0"/>
        <shadow val="0"/>
        <u val="none"/>
        <vertAlign val="baseline"/>
        <sz val="11"/>
        <color auto="1"/>
        <name val="Calibri"/>
        <family val="2"/>
        <scheme val="minor"/>
      </font>
      <fill>
        <patternFill patternType="solid">
          <fgColor indexed="64"/>
          <bgColor theme="4" tint="0.59999389629810485"/>
        </patternFill>
      </fill>
      <border diagonalUp="0" diagonalDown="0" outline="0">
        <left style="thin">
          <color auto="1"/>
        </left>
        <right style="thin">
          <color auto="1"/>
        </right>
        <top/>
        <bottom/>
      </border>
    </dxf>
    <dxf>
      <border>
        <bottom style="medium">
          <color rgb="FF4F6228"/>
        </bottom>
      </border>
    </dxf>
    <dxf>
      <font>
        <b val="0"/>
        <strike val="0"/>
        <outline val="0"/>
        <shadow val="0"/>
        <u val="none"/>
        <vertAlign val="baseline"/>
        <sz val="12"/>
        <color auto="1"/>
        <name val="Calibri"/>
        <scheme val="minor"/>
      </font>
      <fill>
        <patternFill patternType="solid">
          <bgColor theme="3" tint="0.39997558519241921"/>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right style="medium">
          <color rgb="FF4F6228"/>
        </right>
        <top style="medium">
          <color rgb="FF4F6228"/>
        </top>
        <bottom style="thin">
          <color rgb="FF4F6228"/>
        </bottom>
      </border>
    </dxf>
    <dxf>
      <border>
        <bottom style="medium">
          <color rgb="FF4F6228"/>
        </bottom>
      </border>
    </dxf>
    <dxf>
      <font>
        <b/>
        <i val="0"/>
        <strike val="0"/>
        <condense val="0"/>
        <extend val="0"/>
        <outline val="0"/>
        <shadow val="0"/>
        <u val="none"/>
        <vertAlign val="baseline"/>
        <sz val="12"/>
        <color auto="1"/>
        <name val="Calibri"/>
        <scheme val="minor"/>
      </font>
      <fill>
        <patternFill patternType="solid">
          <bgColor theme="3" tint="0.39997558519241921"/>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fill>
        <patternFill patternType="solid">
          <fgColor indexed="64"/>
          <bgColor theme="4" tint="0.79998168889431442"/>
        </patternFill>
      </fill>
    </dxf>
    <dxf>
      <border outline="0">
        <right style="medium">
          <color rgb="FF4F6228"/>
        </right>
        <top style="medium">
          <color rgb="FF4F6228"/>
        </top>
        <bottom style="thin">
          <color rgb="FF4F6228"/>
        </bottom>
      </border>
    </dxf>
    <dxf>
      <border>
        <bottom style="medium">
          <color rgb="FF4F6228"/>
        </bottom>
      </border>
    </dxf>
    <dxf>
      <font>
        <b val="0"/>
        <i val="0"/>
        <strike val="0"/>
        <condense val="0"/>
        <extend val="0"/>
        <outline val="0"/>
        <shadow val="0"/>
        <u val="none"/>
        <vertAlign val="baseline"/>
        <sz val="12"/>
        <color auto="1"/>
        <name val="Calibri"/>
        <scheme val="minor"/>
      </font>
      <fill>
        <patternFill>
          <bgColor theme="3" tint="0.39997558519241921"/>
        </patternFill>
      </fill>
      <alignment horizontal="center" vertical="center" textRotation="0" wrapText="0"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auto="1"/>
        </left>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bottom style="medium">
          <color rgb="FF4F6228"/>
        </bottom>
      </border>
    </dxf>
    <dxf>
      <font>
        <b val="0"/>
        <strike val="0"/>
        <outline val="0"/>
        <shadow val="0"/>
        <u val="none"/>
        <vertAlign val="baseline"/>
        <sz val="12"/>
        <color auto="1"/>
        <name val="Calibri"/>
        <scheme val="minor"/>
      </font>
      <fill>
        <patternFill>
          <bgColor theme="3" tint="0.39997558519241921"/>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border diagonalUp="0" diagonalDown="0" outline="0">
        <left style="thin">
          <color auto="1"/>
        </left>
        <right style="medium">
          <color indexed="64"/>
        </right>
        <top style="thin">
          <color auto="1"/>
        </top>
        <bottom style="medium">
          <color indexed="64"/>
        </bottom>
      </border>
    </dxf>
    <dxf>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border diagonalUp="0" diagonalDown="0" outline="0">
        <left style="thin">
          <color auto="1"/>
        </left>
        <right style="thin">
          <color auto="1"/>
        </right>
        <top style="thin">
          <color auto="1"/>
        </top>
        <bottom style="medium">
          <color indexed="64"/>
        </bottom>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indexed="64"/>
        </bottom>
      </border>
    </dxf>
    <dxf>
      <numFmt numFmtId="0" formatCode="Genera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indexed="64"/>
        </bottom>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indexed="64"/>
        </bottom>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medium">
          <color indexed="64"/>
        </bottom>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rgb="FF000000"/>
        </top>
      </border>
    </dxf>
    <dxf>
      <font>
        <strike val="0"/>
        <outline val="0"/>
        <shadow val="0"/>
        <u val="none"/>
        <vertAlign val="baseline"/>
        <sz val="11"/>
        <color auto="1"/>
        <name val="Calibri"/>
        <family val="2"/>
        <scheme val="minor"/>
      </font>
      <border diagonalUp="0" diagonalDown="0" outline="0">
        <left style="thin">
          <color auto="1"/>
        </left>
        <right style="thin">
          <color auto="1"/>
        </right>
        <top/>
        <bottom/>
      </border>
    </dxf>
    <dxf>
      <border>
        <bottom style="medium">
          <color rgb="FF4F6228"/>
        </bottom>
      </border>
    </dxf>
    <dxf>
      <font>
        <b val="0"/>
        <strike val="0"/>
        <outline val="0"/>
        <shadow val="0"/>
        <u val="none"/>
        <vertAlign val="baseline"/>
        <sz val="12"/>
        <color auto="1"/>
        <name val="Calibri"/>
        <scheme val="minor"/>
      </font>
      <fill>
        <patternFill patternType="solid">
          <bgColor theme="3" tint="0.39997558519241921"/>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right style="medium">
          <color rgb="FF4F6228"/>
        </right>
        <top style="medium">
          <color rgb="FF4F6228"/>
        </top>
        <bottom style="thin">
          <color rgb="FF4F6228"/>
        </bottom>
      </border>
    </dxf>
    <dxf>
      <border>
        <bottom style="medium">
          <color rgb="FF4F6228"/>
        </bottom>
      </border>
    </dxf>
    <dxf>
      <font>
        <b val="0"/>
        <i val="0"/>
        <strike val="0"/>
        <condense val="0"/>
        <extend val="0"/>
        <outline val="0"/>
        <shadow val="0"/>
        <u val="none"/>
        <vertAlign val="baseline"/>
        <sz val="12"/>
        <color auto="1"/>
        <name val="Calibri"/>
        <scheme val="minor"/>
      </font>
      <fill>
        <patternFill patternType="solid">
          <bgColor theme="3" tint="0.39997558519241921"/>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fill>
        <patternFill patternType="solid">
          <fgColor indexed="64"/>
          <bgColor theme="4" tint="0.79998168889431442"/>
        </patternFill>
      </fill>
    </dxf>
    <dxf>
      <border outline="0">
        <right style="medium">
          <color rgb="FF4F6228"/>
        </right>
        <top style="medium">
          <color rgb="FF4F6228"/>
        </top>
        <bottom style="thin">
          <color rgb="FF4F6228"/>
        </bottom>
      </border>
    </dxf>
    <dxf>
      <border>
        <bottom style="medium">
          <color rgb="FF4F6228"/>
        </bottom>
      </border>
    </dxf>
    <dxf>
      <font>
        <b/>
        <i val="0"/>
        <strike val="0"/>
        <condense val="0"/>
        <extend val="0"/>
        <outline val="0"/>
        <shadow val="0"/>
        <u val="none"/>
        <vertAlign val="baseline"/>
        <sz val="12"/>
        <color auto="1"/>
        <name val="Calibri"/>
        <scheme val="minor"/>
      </font>
      <fill>
        <patternFill>
          <bgColor theme="3" tint="0.39997558519241921"/>
        </patternFill>
      </fill>
      <alignment horizontal="center" vertical="center" textRotation="0" wrapText="0"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auto="1"/>
        </left>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bottom style="medium">
          <color rgb="FF4F6228"/>
        </bottom>
      </border>
    </dxf>
    <dxf>
      <font>
        <b val="0"/>
        <strike val="0"/>
        <outline val="0"/>
        <shadow val="0"/>
        <u val="none"/>
        <vertAlign val="baseline"/>
        <sz val="12"/>
        <color auto="1"/>
        <name val="Calibri"/>
        <scheme val="minor"/>
      </font>
      <fill>
        <patternFill>
          <bgColor theme="3" tint="0.39997558519241921"/>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ill>
        <patternFill patternType="solid">
          <fgColor indexed="64"/>
          <bgColor theme="4" tint="0.59999389629810485"/>
        </patternFill>
      </fill>
      <border diagonalUp="0" diagonalDown="0">
        <left style="thin">
          <color auto="1"/>
        </left>
        <right/>
        <top/>
        <bottom/>
        <vertical style="thin">
          <color auto="1"/>
        </vertical>
        <horizontal style="thin">
          <color auto="1"/>
        </horizontal>
      </border>
    </dxf>
    <dxf>
      <border diagonalUp="0" diagonalDown="0">
        <left style="thin">
          <color auto="1"/>
        </left>
        <right/>
        <top style="thin">
          <color auto="1"/>
        </top>
        <bottom style="thin">
          <color auto="1"/>
        </bottom>
        <vertical style="thin">
          <color auto="1"/>
        </vertical>
        <horizontal style="thin">
          <color auto="1"/>
        </horizontal>
      </border>
    </dxf>
    <dxf>
      <fill>
        <patternFill patternType="solid">
          <fgColor indexed="64"/>
          <bgColor theme="4" tint="0.59999389629810485"/>
        </patternFill>
      </fill>
      <border diagonalUp="0" diagonalDown="0">
        <left style="thin">
          <color auto="1"/>
        </left>
        <right style="thin">
          <color auto="1"/>
        </right>
        <top/>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numFmt numFmtId="0" formatCode="Genera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solid">
          <fgColor indexed="64"/>
          <bgColor theme="4" tint="0.5999938962981048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solid">
          <fgColor indexed="64"/>
          <bgColor theme="4" tint="0.5999938962981048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left" vertical="center" textRotation="0" wrapText="1" indent="0" justifyLastLine="0" shrinkToFit="0" readingOrder="0"/>
      <border diagonalUp="0" diagonalDown="0">
        <left/>
        <right style="thin">
          <color auto="1"/>
        </right>
        <top/>
        <bottom/>
        <vertical style="thin">
          <color auto="1"/>
        </vertical>
        <horizontal style="thin">
          <color auto="1"/>
        </horizontal>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rgb="FF000000"/>
        </top>
      </border>
    </dxf>
    <dxf>
      <fill>
        <patternFill patternType="solid">
          <fgColor indexed="64"/>
          <bgColor theme="4" tint="0.59999389629810485"/>
        </patternFill>
      </fill>
      <border diagonalUp="0" diagonalDown="0">
        <left style="thin">
          <color auto="1"/>
        </left>
        <right style="thin">
          <color auto="1"/>
        </right>
        <top/>
        <bottom/>
        <vertical style="thin">
          <color auto="1"/>
        </vertical>
        <horizontal style="thin">
          <color auto="1"/>
        </horizontal>
      </border>
    </dxf>
    <dxf>
      <border>
        <bottom style="medium">
          <color rgb="FF4F6228"/>
        </bottom>
      </border>
    </dxf>
    <dxf>
      <font>
        <b val="0"/>
        <strike val="0"/>
        <outline val="0"/>
        <shadow val="0"/>
        <u val="none"/>
        <vertAlign val="baseline"/>
        <sz val="12"/>
        <color auto="1"/>
        <name val="Calibri"/>
        <scheme val="minor"/>
      </font>
      <fill>
        <patternFill patternType="solid">
          <bgColor theme="3" tint="0.39997558519241921"/>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ill>
        <patternFill patternType="solid">
          <fgColor indexed="64"/>
          <bgColor theme="4" tint="0.79998168889431442"/>
        </patternFill>
      </fill>
      <border diagonalUp="0" diagonalDown="0" outline="0">
        <left style="thin">
          <color auto="1"/>
        </left>
        <right style="medium">
          <color indexed="64"/>
        </right>
        <top style="thin">
          <color auto="1"/>
        </top>
        <bottom style="medium">
          <color indexed="64"/>
        </bottom>
      </border>
    </dxf>
    <dxf>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indexed="64"/>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indexed="64"/>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indexed="64"/>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medium">
          <color indexed="64"/>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outline="0">
        <right style="medium">
          <color rgb="FF4F6228"/>
        </right>
        <top style="medium">
          <color rgb="FF4F6228"/>
        </top>
        <bottom style="thin">
          <color rgb="FF4F6228"/>
        </bottom>
      </border>
    </dxf>
    <dxf>
      <border>
        <bottom style="medium">
          <color rgb="FF4F6228"/>
        </bottom>
      </border>
    </dxf>
    <dxf>
      <font>
        <b/>
        <i val="0"/>
        <strike val="0"/>
        <condense val="0"/>
        <extend val="0"/>
        <outline val="0"/>
        <shadow val="0"/>
        <u val="none"/>
        <vertAlign val="baseline"/>
        <sz val="12"/>
        <color auto="1"/>
        <name val="Calibri"/>
        <scheme val="minor"/>
      </font>
      <fill>
        <patternFill patternType="solid">
          <bgColor theme="3" tint="0.39997558519241921"/>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Calibri"/>
        <family val="2"/>
        <scheme val="minor"/>
      </font>
      <border diagonalUp="0" diagonalDown="0" outline="0">
        <left style="thin">
          <color auto="1"/>
        </left>
        <right style="thin">
          <color indexed="64"/>
        </right>
        <top style="thin">
          <color indexed="64"/>
        </top>
        <bottom style="thin">
          <color indexed="64"/>
        </bottom>
      </border>
    </dxf>
    <dxf>
      <font>
        <b/>
        <i val="0"/>
        <strike val="0"/>
        <condense val="0"/>
        <extend val="0"/>
        <outline val="0"/>
        <shadow val="0"/>
        <u val="none"/>
        <vertAlign val="baseline"/>
        <sz val="12"/>
        <color rgb="FFFF0000"/>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Calibri"/>
        <family val="2"/>
        <scheme val="minor"/>
      </font>
      <numFmt numFmtId="0" formatCode="General"/>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Calibri"/>
        <family val="2"/>
        <scheme val="minor"/>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Calibri"/>
        <family val="2"/>
        <scheme val="minor"/>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fill>
        <patternFill patternType="solid">
          <fgColor indexed="64"/>
          <bgColor theme="4" tint="0.79998168889431442"/>
        </patternFill>
      </fill>
    </dxf>
    <dxf>
      <border outline="0">
        <right style="medium">
          <color rgb="FF4F6228"/>
        </right>
        <top style="medium">
          <color rgb="FF4F6228"/>
        </top>
        <bottom style="thin">
          <color rgb="FF4F6228"/>
        </bottom>
      </border>
    </dxf>
    <dxf>
      <border>
        <bottom style="medium">
          <color rgb="FF4F6228"/>
        </bottom>
      </border>
    </dxf>
    <dxf>
      <font>
        <b/>
        <i val="0"/>
        <strike val="0"/>
        <condense val="0"/>
        <extend val="0"/>
        <outline val="0"/>
        <shadow val="0"/>
        <u val="none"/>
        <vertAlign val="baseline"/>
        <sz val="12"/>
        <color auto="1"/>
        <name val="Calibri"/>
        <scheme val="minor"/>
      </font>
      <fill>
        <patternFill>
          <bgColor theme="3" tint="0.39997558519241921"/>
        </patternFill>
      </fill>
      <alignment horizontal="center" vertical="center" textRotation="0" wrapText="0"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auto="1"/>
        </left>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bottom style="medium">
          <color rgb="FF4F6228"/>
        </bottom>
      </border>
    </dxf>
    <dxf>
      <font>
        <b val="0"/>
        <strike val="0"/>
        <outline val="0"/>
        <shadow val="0"/>
        <u val="none"/>
        <vertAlign val="baseline"/>
        <sz val="12"/>
        <color auto="1"/>
        <name val="Calibri"/>
        <scheme val="minor"/>
      </font>
      <fill>
        <patternFill>
          <bgColor theme="3" tint="0.39997558519241921"/>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11"/>
        <color auto="1"/>
        <name val="Calibri"/>
        <family val="2"/>
        <scheme val="minor"/>
      </font>
      <fill>
        <patternFill patternType="solid">
          <fgColor indexed="64"/>
          <bgColor theme="4" tint="0.59999389629810485"/>
        </patternFill>
      </fill>
      <border diagonalUp="0" diagonalDown="0" outline="0">
        <left style="thin">
          <color auto="1"/>
        </left>
        <right style="medium">
          <color indexed="64"/>
        </right>
        <top style="thin">
          <color auto="1"/>
        </top>
        <bottom style="medium">
          <color indexed="64"/>
        </bottom>
      </border>
    </dxf>
    <dxf>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family val="2"/>
        <scheme val="minor"/>
      </font>
      <fill>
        <patternFill patternType="solid">
          <fgColor indexed="64"/>
          <bgColor theme="4" tint="0.59999389629810485"/>
        </patternFill>
      </fill>
      <border diagonalUp="0" diagonalDown="0" outline="0">
        <left style="thin">
          <color auto="1"/>
        </left>
        <right style="thin">
          <color auto="1"/>
        </right>
        <top style="thin">
          <color auto="1"/>
        </top>
        <bottom style="medium">
          <color indexed="64"/>
        </bottom>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indexed="64"/>
        </bottom>
      </border>
    </dxf>
    <dxf>
      <numFmt numFmtId="0" formatCode="Genera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indexed="64"/>
        </bottom>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indexed="64"/>
        </bottom>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medium">
          <color indexed="64"/>
        </bottom>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rgb="FF000000"/>
        </top>
      </border>
    </dxf>
    <dxf>
      <font>
        <strike val="0"/>
        <outline val="0"/>
        <shadow val="0"/>
        <u val="none"/>
        <vertAlign val="baseline"/>
        <sz val="11"/>
        <color auto="1"/>
        <name val="Calibri"/>
        <family val="2"/>
        <scheme val="minor"/>
      </font>
      <fill>
        <patternFill patternType="solid">
          <fgColor indexed="64"/>
          <bgColor theme="4" tint="0.59999389629810485"/>
        </patternFill>
      </fill>
      <border diagonalUp="0" diagonalDown="0" outline="0">
        <left style="thin">
          <color auto="1"/>
        </left>
        <right style="thin">
          <color auto="1"/>
        </right>
        <top/>
        <bottom/>
      </border>
    </dxf>
    <dxf>
      <border>
        <bottom style="medium">
          <color rgb="FF4F6228"/>
        </bottom>
      </border>
    </dxf>
    <dxf>
      <font>
        <b/>
        <strike val="0"/>
        <outline val="0"/>
        <shadow val="0"/>
        <u val="none"/>
        <vertAlign val="baseline"/>
        <sz val="12"/>
        <color auto="1"/>
        <name val="Calibri"/>
        <scheme val="minor"/>
      </font>
      <fill>
        <patternFill patternType="solid">
          <bgColor theme="3" tint="0.39997558519241921"/>
        </patternFill>
      </fill>
      <alignment horizontal="center" vertical="center" textRotation="0" wrapText="0" indent="0" justifyLastLine="0" shrinkToFit="0" readingOrder="0"/>
      <border diagonalUp="0" diagonalDown="0" outline="0">
        <left style="thin">
          <color auto="1"/>
        </left>
        <right style="thin">
          <color auto="1"/>
        </right>
        <top/>
        <bottom/>
      </border>
    </dxf>
    <dxf>
      <fill>
        <patternFill patternType="solid">
          <fgColor indexed="64"/>
          <bgColor theme="4" tint="0.79998168889431442"/>
        </patternFill>
      </fill>
      <border diagonalUp="0" diagonalDown="0">
        <left style="thin">
          <color auto="1"/>
        </left>
        <right/>
        <top/>
        <bottom/>
        <vertical style="thin">
          <color auto="1"/>
        </vertical>
        <horizontal style="thin">
          <color auto="1"/>
        </horizontal>
      </border>
    </dxf>
    <dxf>
      <border diagonalUp="0" diagonalDown="0">
        <left style="thin">
          <color auto="1"/>
        </left>
        <right/>
        <top style="thin">
          <color auto="1"/>
        </top>
        <bottom style="thin">
          <color auto="1"/>
        </bottom>
        <vertical style="thin">
          <color auto="1"/>
        </vertical>
        <horizontal style="thin">
          <color auto="1"/>
        </horizontal>
      </border>
    </dxf>
    <dxf>
      <fill>
        <patternFill patternType="solid">
          <fgColor indexed="64"/>
          <bgColor theme="4" tint="0.79998168889431442"/>
        </patternFill>
      </fill>
      <border diagonalUp="0" diagonalDown="0">
        <left style="thin">
          <color auto="1"/>
        </left>
        <right style="thin">
          <color auto="1"/>
        </right>
        <top/>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numFmt numFmtId="0" formatCode="Genera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left/>
        <right style="thin">
          <color auto="1"/>
        </right>
        <top/>
        <bottom/>
        <vertical style="thin">
          <color auto="1"/>
        </vertical>
        <horizontal style="thin">
          <color auto="1"/>
        </horizontal>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fill>
        <patternFill patternType="solid">
          <fgColor indexed="64"/>
          <bgColor theme="4" tint="0.79998168889431442"/>
        </patternFill>
      </fill>
      <border diagonalUp="0" diagonalDown="0">
        <left style="thin">
          <color auto="1"/>
        </left>
        <right style="thin">
          <color auto="1"/>
        </right>
        <top/>
        <bottom/>
        <vertical style="thin">
          <color auto="1"/>
        </vertical>
        <horizontal style="thin">
          <color auto="1"/>
        </horizontal>
      </border>
    </dxf>
    <dxf>
      <border outline="0">
        <right style="medium">
          <color rgb="FF4F6228"/>
        </right>
        <top style="medium">
          <color rgb="FF4F6228"/>
        </top>
        <bottom style="thin">
          <color rgb="FF4F6228"/>
        </bottom>
      </border>
    </dxf>
    <dxf>
      <border>
        <bottom style="medium">
          <color rgb="FF4F6228"/>
        </bottom>
      </border>
    </dxf>
    <dxf>
      <font>
        <b/>
        <i val="0"/>
        <strike val="0"/>
        <condense val="0"/>
        <extend val="0"/>
        <outline val="0"/>
        <shadow val="0"/>
        <u val="none"/>
        <vertAlign val="baseline"/>
        <sz val="12"/>
        <color auto="1"/>
        <name val="Calibri"/>
        <scheme val="minor"/>
      </font>
      <fill>
        <patternFill patternType="solid">
          <bgColor theme="3" tint="0.39997558519241921"/>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fill>
        <patternFill patternType="solid">
          <fgColor indexed="64"/>
          <bgColor theme="4" tint="0.79998168889431442"/>
        </patternFill>
      </fill>
    </dxf>
    <dxf>
      <border outline="0">
        <right style="medium">
          <color rgb="FF4F6228"/>
        </right>
        <top style="medium">
          <color rgb="FF4F6228"/>
        </top>
        <bottom style="thin">
          <color rgb="FF4F6228"/>
        </bottom>
      </border>
    </dxf>
    <dxf>
      <border>
        <bottom style="medium">
          <color rgb="FF4F6228"/>
        </bottom>
      </border>
    </dxf>
    <dxf>
      <font>
        <b/>
        <i val="0"/>
        <strike val="0"/>
        <condense val="0"/>
        <extend val="0"/>
        <outline val="0"/>
        <shadow val="0"/>
        <u val="none"/>
        <vertAlign val="baseline"/>
        <sz val="12"/>
        <color auto="1"/>
        <name val="Calibri"/>
        <scheme val="minor"/>
      </font>
      <fill>
        <patternFill>
          <bgColor theme="3" tint="0.39997558519241921"/>
        </patternFill>
      </fill>
      <alignment horizontal="center" vertical="center" textRotation="0" wrapText="0"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auto="1"/>
        </left>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bottom style="medium">
          <color rgb="FF4F6228"/>
        </bottom>
      </border>
    </dxf>
    <dxf>
      <font>
        <b/>
        <strike val="0"/>
        <outline val="0"/>
        <shadow val="0"/>
        <u val="none"/>
        <vertAlign val="baseline"/>
        <sz val="12"/>
        <color auto="1"/>
        <name val="Calibri"/>
        <scheme val="minor"/>
      </font>
      <fill>
        <patternFill>
          <bgColor theme="3" tint="0.39997558519241921"/>
        </patternFill>
      </fill>
      <alignment horizontal="center" vertical="center" textRotation="0" wrapText="0" indent="0" justifyLastLine="0" shrinkToFit="0" readingOrder="0"/>
      <border diagonalUp="0" diagonalDown="0" outline="0">
        <left style="thin">
          <color auto="1"/>
        </left>
        <right style="thin">
          <color auto="1"/>
        </right>
        <top/>
        <bottom/>
      </border>
    </dxf>
    <dxf>
      <font>
        <b/>
        <strike val="0"/>
        <outline val="0"/>
        <shadow val="0"/>
        <u val="none"/>
        <vertAlign val="baseline"/>
        <sz val="11"/>
        <color auto="1"/>
        <name val="Calibri"/>
        <family val="2"/>
        <scheme val="minor"/>
      </font>
      <fill>
        <patternFill patternType="solid">
          <fgColor indexed="64"/>
          <bgColor theme="4" tint="0.59999389629810485"/>
        </patternFill>
      </fill>
      <border diagonalUp="0" diagonalDown="0" outline="0">
        <left style="thin">
          <color auto="1"/>
        </left>
        <right style="medium">
          <color indexed="64"/>
        </right>
        <top style="thin">
          <color auto="1"/>
        </top>
        <bottom style="medium">
          <color indexed="64"/>
        </bottom>
      </border>
    </dxf>
    <dxf>
      <border diagonalUp="0" diagonalDown="0">
        <left style="thin">
          <color auto="1"/>
        </left>
        <right/>
        <top style="thin">
          <color auto="1"/>
        </top>
        <bottom style="thin">
          <color auto="1"/>
        </bottom>
        <vertical style="thin">
          <color auto="1"/>
        </vertical>
        <horizontal style="thin">
          <color auto="1"/>
        </horizontal>
      </border>
    </dxf>
    <dxf>
      <font>
        <b/>
        <strike val="0"/>
        <outline val="0"/>
        <shadow val="0"/>
        <u val="none"/>
        <vertAlign val="baseline"/>
        <sz val="11"/>
        <color auto="1"/>
        <name val="Calibri"/>
        <family val="2"/>
        <scheme val="minor"/>
      </font>
      <fill>
        <patternFill patternType="solid">
          <fgColor indexed="64"/>
          <bgColor theme="4" tint="0.59999389629810485"/>
        </patternFill>
      </fill>
      <border diagonalUp="0" diagonalDown="0" outline="0">
        <left style="thin">
          <color auto="1"/>
        </left>
        <right style="thin">
          <color auto="1"/>
        </right>
        <top style="thin">
          <color auto="1"/>
        </top>
        <bottom style="medium">
          <color indexed="64"/>
        </bottom>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indexed="64"/>
        </bottom>
      </border>
    </dxf>
    <dxf>
      <numFmt numFmtId="0" formatCode="Genera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strike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indexed="64"/>
        </bottom>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strike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indexed="64"/>
        </bottom>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medium">
          <color indexed="64"/>
        </bottom>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rgb="FF000000"/>
        </top>
      </border>
    </dxf>
    <dxf>
      <font>
        <b/>
        <strike val="0"/>
        <outline val="0"/>
        <shadow val="0"/>
        <u val="none"/>
        <vertAlign val="baseline"/>
        <sz val="11"/>
        <color auto="1"/>
        <name val="Calibri"/>
        <family val="2"/>
        <scheme val="minor"/>
      </font>
      <fill>
        <patternFill patternType="solid">
          <fgColor indexed="64"/>
          <bgColor theme="4" tint="0.59999389629810485"/>
        </patternFill>
      </fill>
      <border diagonalUp="0" diagonalDown="0" outline="0">
        <left style="thin">
          <color auto="1"/>
        </left>
        <right style="thin">
          <color auto="1"/>
        </right>
        <top/>
        <bottom/>
      </border>
    </dxf>
    <dxf>
      <border>
        <bottom style="medium">
          <color rgb="FF4F6228"/>
        </bottom>
      </border>
    </dxf>
    <dxf>
      <font>
        <b val="0"/>
        <strike val="0"/>
        <outline val="0"/>
        <shadow val="0"/>
        <u val="none"/>
        <vertAlign val="baseline"/>
        <sz val="12"/>
        <color auto="1"/>
        <name val="Calibri"/>
        <scheme val="minor"/>
      </font>
      <fill>
        <patternFill patternType="solid">
          <bgColor theme="3" tint="0.39997558519241921"/>
        </patternFill>
      </fill>
      <alignment horizontal="center" vertical="center" textRotation="0" wrapText="0" indent="0" justifyLastLine="0" shrinkToFit="0" readingOrder="0"/>
      <border diagonalUp="0" diagonalDown="0" outline="0">
        <left style="thin">
          <color auto="1"/>
        </left>
        <right style="thin">
          <color auto="1"/>
        </right>
        <top/>
        <bottom/>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dxf>
    <dxf>
      <border outline="0">
        <right style="medium">
          <color rgb="FF4F6228"/>
        </right>
        <top style="medium">
          <color rgb="FF4F6228"/>
        </top>
        <bottom style="thin">
          <color rgb="FF4F6228"/>
        </bottom>
      </border>
    </dxf>
    <dxf>
      <border>
        <bottom style="medium">
          <color rgb="FF4F6228"/>
        </bottom>
      </border>
    </dxf>
    <dxf>
      <font>
        <b/>
        <i val="0"/>
        <strike val="0"/>
        <condense val="0"/>
        <extend val="0"/>
        <outline val="0"/>
        <shadow val="0"/>
        <u val="none"/>
        <vertAlign val="baseline"/>
        <sz val="12"/>
        <color rgb="FF002060"/>
        <name val="Calibri"/>
        <scheme val="minor"/>
      </font>
      <fill>
        <patternFill patternType="solid">
          <bgColor theme="3" tint="0.39997558519241921"/>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border diagonalUp="0" diagonalDown="0" outline="0">
        <left style="thin">
          <color auto="1"/>
        </left>
        <right style="thin">
          <color indexed="64"/>
        </right>
        <top style="thin">
          <color indexed="64"/>
        </top>
        <bottom style="thin">
          <color indexed="64"/>
        </bottom>
      </border>
    </dxf>
    <dxf>
      <font>
        <b/>
        <i val="0"/>
        <strike val="0"/>
        <condense val="0"/>
        <extend val="0"/>
        <outline val="0"/>
        <shadow val="0"/>
        <u val="none"/>
        <vertAlign val="baseline"/>
        <sz val="12"/>
        <color rgb="FFFF0000"/>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Calibri"/>
        <family val="2"/>
        <scheme val="minor"/>
      </font>
      <numFmt numFmtId="0" formatCode="General"/>
      <alignment horizontal="center" vertical="center" textRotation="0" wrapText="0" indent="0" justifyLastLine="0" shrinkToFit="0" readingOrder="0"/>
      <border diagonalUp="0" diagonalDown="0" outline="0">
        <left style="thin">
          <color auto="1"/>
        </left>
        <right style="thin">
          <color indexed="64"/>
        </right>
        <top style="thin">
          <color indexed="64"/>
        </top>
        <bottom style="thin">
          <color indexed="64"/>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Calibri"/>
        <family val="2"/>
        <scheme val="minor"/>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Calibri"/>
        <family val="2"/>
        <scheme val="minor"/>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fill>
        <patternFill patternType="solid">
          <fgColor indexed="64"/>
          <bgColor theme="4" tint="0.79998168889431442"/>
        </patternFill>
      </fill>
    </dxf>
    <dxf>
      <border outline="0">
        <right style="medium">
          <color rgb="FF4F6228"/>
        </right>
        <top style="medium">
          <color rgb="FF4F6228"/>
        </top>
        <bottom style="thin">
          <color rgb="FF4F6228"/>
        </bottom>
      </border>
    </dxf>
    <dxf>
      <border>
        <bottom style="medium">
          <color rgb="FF4F6228"/>
        </bottom>
      </border>
    </dxf>
    <dxf>
      <font>
        <b val="0"/>
        <i val="0"/>
        <strike val="0"/>
        <condense val="0"/>
        <extend val="0"/>
        <outline val="0"/>
        <shadow val="0"/>
        <u val="none"/>
        <vertAlign val="baseline"/>
        <sz val="12"/>
        <color auto="1"/>
        <name val="Calibri"/>
        <scheme val="minor"/>
      </font>
      <fill>
        <patternFill>
          <bgColor theme="3" tint="0.39997558519241921"/>
        </patternFill>
      </fill>
      <alignment horizontal="center" vertical="center" textRotation="0" wrapText="0"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auto="1"/>
        </left>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bottom style="medium">
          <color rgb="FF4F6228"/>
        </bottom>
      </border>
    </dxf>
    <dxf>
      <font>
        <b/>
        <strike val="0"/>
        <outline val="0"/>
        <shadow val="0"/>
        <u val="none"/>
        <vertAlign val="baseline"/>
        <sz val="12"/>
        <color rgb="FF002060"/>
        <name val="Calibri"/>
        <scheme val="minor"/>
      </font>
      <fill>
        <patternFill>
          <bgColor theme="3" tint="0.39997558519241921"/>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border diagonalUp="0" diagonalDown="0" outline="0">
        <left style="thin">
          <color auto="1"/>
        </left>
        <right style="medium">
          <color indexed="64"/>
        </right>
        <top style="thin">
          <color auto="1"/>
        </top>
        <bottom style="medium">
          <color indexed="64"/>
        </bottom>
      </border>
    </dxf>
    <dxf>
      <font>
        <strike val="0"/>
        <outline val="0"/>
        <shadow val="0"/>
        <vertAlign val="baseline"/>
        <color auto="1"/>
      </font>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border diagonalUp="0" diagonalDown="0" outline="0">
        <left style="thin">
          <color auto="1"/>
        </left>
        <right style="thin">
          <color auto="1"/>
        </right>
        <top style="thin">
          <color auto="1"/>
        </top>
        <bottom style="medium">
          <color indexed="64"/>
        </bottom>
      </border>
    </dxf>
    <dxf>
      <font>
        <strike val="0"/>
        <outline val="0"/>
        <shadow val="0"/>
        <vertAlign val="baseline"/>
        <color auto="1"/>
      </font>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indexed="64"/>
        </bottom>
      </border>
    </dxf>
    <dxf>
      <font>
        <strike val="0"/>
        <outline val="0"/>
        <shadow val="0"/>
        <vertAlign val="baseline"/>
        <color auto="1"/>
      </font>
      <numFmt numFmtId="0" formatCode="Genera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indexed="64"/>
        </bottom>
      </border>
    </dxf>
    <dxf>
      <font>
        <strike val="0"/>
        <outline val="0"/>
        <shadow val="0"/>
        <vertAlign val="baseline"/>
        <color auto="1"/>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indexed="64"/>
        </bottom>
      </border>
    </dxf>
    <dxf>
      <font>
        <strike val="0"/>
        <outline val="0"/>
        <shadow val="0"/>
        <vertAlign val="baseline"/>
        <color auto="1"/>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medium">
          <color indexed="64"/>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rgb="FF000000"/>
        </top>
      </border>
    </dxf>
    <dxf>
      <font>
        <strike val="0"/>
        <outline val="0"/>
        <shadow val="0"/>
        <vertAlign val="baseline"/>
        <color auto="1"/>
      </font>
      <fill>
        <patternFill patternType="solid">
          <fgColor indexed="64"/>
          <bgColor theme="4" tint="0.59999389629810485"/>
        </patternFill>
      </fill>
      <border diagonalUp="0" diagonalDown="0" outline="0">
        <left style="thin">
          <color auto="1"/>
        </left>
        <right style="thin">
          <color auto="1"/>
        </right>
        <top/>
        <bottom/>
      </border>
    </dxf>
    <dxf>
      <font>
        <strike val="0"/>
        <outline val="0"/>
        <shadow val="0"/>
        <vertAlign val="baseline"/>
        <color auto="1"/>
      </font>
    </dxf>
    <dxf>
      <border>
        <bottom style="medium">
          <color rgb="FF4F6228"/>
        </bottom>
      </border>
    </dxf>
    <dxf>
      <font>
        <b val="0"/>
        <strike val="0"/>
        <outline val="0"/>
        <shadow val="0"/>
        <u val="none"/>
        <vertAlign val="baseline"/>
        <sz val="12"/>
        <color auto="1"/>
        <name val="Calibri"/>
        <scheme val="minor"/>
      </font>
      <fill>
        <patternFill patternType="solid">
          <bgColor theme="3" tint="0.39997558519241921"/>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dxf>
    <dxf>
      <border outline="0">
        <right style="medium">
          <color rgb="FF4F6228"/>
        </right>
        <top style="medium">
          <color rgb="FF4F6228"/>
        </top>
        <bottom style="thin">
          <color rgb="FF4F6228"/>
        </bottom>
      </border>
    </dxf>
    <dxf>
      <border>
        <bottom style="medium">
          <color rgb="FF4F6228"/>
        </bottom>
      </border>
    </dxf>
    <dxf>
      <font>
        <b val="0"/>
        <i val="0"/>
        <strike val="0"/>
        <condense val="0"/>
        <extend val="0"/>
        <outline val="0"/>
        <shadow val="0"/>
        <u val="none"/>
        <vertAlign val="baseline"/>
        <sz val="12"/>
        <color auto="1"/>
        <name val="Calibri"/>
        <scheme val="minor"/>
      </font>
      <fill>
        <patternFill patternType="solid">
          <bgColor theme="3" tint="0.39997558519241921"/>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fill>
        <patternFill patternType="solid">
          <fgColor indexed="64"/>
          <bgColor theme="4" tint="0.79998168889431442"/>
        </patternFill>
      </fill>
    </dxf>
    <dxf>
      <border outline="0">
        <right style="medium">
          <color rgb="FF4F6228"/>
        </right>
        <top style="medium">
          <color rgb="FF4F6228"/>
        </top>
        <bottom style="thin">
          <color rgb="FF4F6228"/>
        </bottom>
      </border>
    </dxf>
    <dxf>
      <border>
        <bottom style="medium">
          <color rgb="FF4F6228"/>
        </bottom>
      </border>
    </dxf>
    <dxf>
      <font>
        <b/>
        <i val="0"/>
        <strike val="0"/>
        <condense val="0"/>
        <extend val="0"/>
        <outline val="0"/>
        <shadow val="0"/>
        <u val="none"/>
        <vertAlign val="baseline"/>
        <sz val="12"/>
        <color auto="1"/>
        <name val="Arial"/>
        <family val="2"/>
        <scheme val="none"/>
      </font>
      <fill>
        <patternFill>
          <bgColor theme="3" tint="0.39997558519241921"/>
        </patternFill>
      </fill>
      <alignment horizontal="center" vertical="center" textRotation="0" wrapText="0"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auto="1"/>
        </left>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bottom style="medium">
          <color rgb="FF4F6228"/>
        </bottom>
      </border>
    </dxf>
    <dxf>
      <font>
        <b/>
        <strike val="0"/>
        <outline val="0"/>
        <shadow val="0"/>
        <u val="none"/>
        <vertAlign val="baseline"/>
        <sz val="12"/>
        <color auto="1"/>
        <name val="Arial"/>
        <family val="2"/>
        <scheme val="none"/>
      </font>
      <fill>
        <patternFill>
          <bgColor theme="3" tint="0.39997558519241921"/>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ill>
        <patternFill patternType="solid">
          <fgColor indexed="64"/>
          <bgColor theme="4" tint="0.59999389629810485"/>
        </patternFill>
      </fill>
      <border diagonalUp="0" diagonalDown="0" outline="0">
        <left style="thin">
          <color auto="1"/>
        </left>
        <right style="medium">
          <color indexed="64"/>
        </right>
        <top style="thin">
          <color auto="1"/>
        </top>
        <bottom style="medium">
          <color indexed="64"/>
        </bottom>
      </border>
    </dxf>
    <dxf>
      <border diagonalUp="0" diagonalDown="0">
        <left style="thin">
          <color auto="1"/>
        </left>
        <right/>
        <top style="thin">
          <color auto="1"/>
        </top>
        <bottom style="thin">
          <color auto="1"/>
        </bottom>
        <vertical style="thin">
          <color auto="1"/>
        </vertical>
        <horizontal style="thin">
          <color auto="1"/>
        </horizontal>
      </border>
    </dxf>
    <dxf>
      <fill>
        <patternFill patternType="solid">
          <fgColor indexed="64"/>
          <bgColor theme="4" tint="0.59999389629810485"/>
        </patternFill>
      </fill>
      <border diagonalUp="0" diagonalDown="0" outline="0">
        <left style="thin">
          <color auto="1"/>
        </left>
        <right style="thin">
          <color auto="1"/>
        </right>
        <top style="thin">
          <color auto="1"/>
        </top>
        <bottom style="medium">
          <color indexed="64"/>
        </bottom>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indexed="64"/>
        </bottom>
      </border>
    </dxf>
    <dxf>
      <numFmt numFmtId="0" formatCode="Genera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indexed="64"/>
        </bottom>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indexed="64"/>
        </bottom>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rgb="FF002060"/>
        <name val="Calibri"/>
        <family val="2"/>
        <scheme val="minor"/>
      </font>
      <fill>
        <patternFill patternType="solid">
          <fgColor indexed="64"/>
          <bgColor theme="4" tint="0.5999938962981048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medium">
          <color indexed="64"/>
        </bottom>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rgb="FF000000"/>
        </top>
      </border>
    </dxf>
    <dxf>
      <fill>
        <patternFill patternType="solid">
          <fgColor indexed="64"/>
          <bgColor theme="4" tint="0.59999389629810485"/>
        </patternFill>
      </fill>
      <border diagonalUp="0" diagonalDown="0" outline="0">
        <left style="thin">
          <color auto="1"/>
        </left>
        <right style="thin">
          <color auto="1"/>
        </right>
        <top/>
        <bottom/>
      </border>
    </dxf>
    <dxf>
      <border>
        <bottom style="medium">
          <color rgb="FF4F6228"/>
        </bottom>
      </border>
    </dxf>
    <dxf>
      <font>
        <b val="0"/>
        <strike val="0"/>
        <outline val="0"/>
        <shadow val="0"/>
        <u val="none"/>
        <vertAlign val="baseline"/>
        <sz val="12"/>
        <color auto="1"/>
        <name val="Arial"/>
        <family val="2"/>
        <scheme val="none"/>
      </font>
      <fill>
        <patternFill patternType="solid">
          <bgColor theme="3" tint="0.39997558519241921"/>
        </patternFill>
      </fill>
      <alignment horizontal="center" vertical="center" textRotation="0" wrapText="0" indent="0" justifyLastLine="0" shrinkToFit="0" readingOrder="0"/>
      <border diagonalUp="0" diagonalDown="0" outline="0">
        <left style="thin">
          <color auto="1"/>
        </left>
        <right style="thin">
          <color auto="1"/>
        </right>
        <top/>
        <bottom/>
      </border>
    </dxf>
    <dxf>
      <fill>
        <patternFill patternType="solid">
          <fgColor indexed="64"/>
          <bgColor theme="4" tint="0.79998168889431442"/>
        </patternFill>
      </fill>
      <border diagonalUp="0" diagonalDown="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border diagonalUp="0" diagonalDown="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dxf>
    <dxf>
      <border outline="0">
        <right style="medium">
          <color rgb="FF4F6228"/>
        </right>
        <top style="medium">
          <color rgb="FF4F6228"/>
        </top>
        <bottom style="thin">
          <color rgb="FF4F6228"/>
        </bottom>
      </border>
    </dxf>
    <dxf>
      <border>
        <bottom style="medium">
          <color rgb="FF4F6228"/>
        </bottom>
      </border>
    </dxf>
    <dxf>
      <font>
        <b val="0"/>
        <i val="0"/>
        <strike val="0"/>
        <condense val="0"/>
        <extend val="0"/>
        <outline val="0"/>
        <shadow val="0"/>
        <u val="none"/>
        <vertAlign val="baseline"/>
        <sz val="12"/>
        <color auto="1"/>
        <name val="Calibri"/>
        <scheme val="minor"/>
      </font>
      <fill>
        <patternFill patternType="solid">
          <bgColor theme="3" tint="0.39997558519241921"/>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fill>
        <patternFill patternType="solid">
          <fgColor indexed="64"/>
          <bgColor theme="4" tint="0.79998168889431442"/>
        </patternFill>
      </fill>
    </dxf>
    <dxf>
      <border outline="0">
        <right style="medium">
          <color rgb="FF4F6228"/>
        </right>
        <top style="medium">
          <color rgb="FF4F6228"/>
        </top>
        <bottom style="thin">
          <color rgb="FF4F6228"/>
        </bottom>
      </border>
    </dxf>
    <dxf>
      <border>
        <bottom style="medium">
          <color rgb="FF4F6228"/>
        </bottom>
      </border>
    </dxf>
    <dxf>
      <font>
        <b/>
        <i val="0"/>
        <strike val="0"/>
        <condense val="0"/>
        <extend val="0"/>
        <outline val="0"/>
        <shadow val="0"/>
        <u val="none"/>
        <vertAlign val="baseline"/>
        <sz val="12"/>
        <color auto="1"/>
        <name val="Calibri"/>
        <scheme val="minor"/>
      </font>
      <fill>
        <patternFill>
          <bgColor theme="3" tint="0.39997558519241921"/>
        </patternFill>
      </fill>
      <alignment horizontal="center" vertical="center" textRotation="0" wrapText="0"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auto="1"/>
        </left>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bottom style="medium">
          <color indexed="64"/>
        </bottom>
      </border>
    </dxf>
    <dxf>
      <font>
        <b val="0"/>
        <strike val="0"/>
        <outline val="0"/>
        <shadow val="0"/>
        <u val="none"/>
        <vertAlign val="baseline"/>
        <sz val="12"/>
        <color auto="1"/>
        <name val="Calibri"/>
        <scheme val="minor"/>
      </font>
      <fill>
        <patternFill>
          <bgColor theme="3" tint="0.39997558519241921"/>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bottom/>
        <vertical style="thin">
          <color rgb="FF000000"/>
        </vertical>
        <horizontal style="thin">
          <color rgb="FF000000"/>
        </horizontal>
      </border>
    </dxf>
    <dxf>
      <border outline="0">
        <bottom style="medium">
          <color indexed="64"/>
        </bottom>
      </border>
    </dxf>
    <dxf>
      <font>
        <b/>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dxf>
    <dxf>
      <border outline="0">
        <right style="medium">
          <color rgb="FF4F6228"/>
        </right>
        <top style="medium">
          <color rgb="FF4F6228"/>
        </top>
        <bottom style="thin">
          <color rgb="FF4F6228"/>
        </bottom>
      </border>
    </dxf>
    <dxf>
      <border>
        <bottom style="medium">
          <color rgb="FF4F6228"/>
        </bottom>
      </border>
    </dxf>
    <dxf>
      <font>
        <b val="0"/>
        <i val="0"/>
        <strike val="0"/>
        <condense val="0"/>
        <extend val="0"/>
        <outline val="0"/>
        <shadow val="0"/>
        <u val="none"/>
        <vertAlign val="baseline"/>
        <sz val="12"/>
        <color auto="1"/>
        <name val="Calibri"/>
        <scheme val="minor"/>
      </font>
      <fill>
        <patternFill patternType="solid">
          <bgColor theme="3" tint="0.39997558519241921"/>
        </patternFill>
      </fill>
      <alignment horizontal="center" vertical="center"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color auto="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font>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font>
      <fill>
        <patternFill patternType="solid">
          <fgColor indexed="64"/>
          <bgColor theme="4" tint="0.79998168889431442"/>
        </patternFill>
      </fill>
    </dxf>
    <dxf>
      <border outline="0">
        <right style="medium">
          <color rgb="FF4F6228"/>
        </right>
        <top style="medium">
          <color rgb="FF4F6228"/>
        </top>
        <bottom style="thin">
          <color rgb="FF4F6228"/>
        </bottom>
      </border>
    </dxf>
    <dxf>
      <font>
        <strike val="0"/>
        <outline val="0"/>
        <shadow val="0"/>
        <u val="none"/>
        <vertAlign val="baseline"/>
        <color auto="1"/>
      </font>
    </dxf>
    <dxf>
      <border>
        <bottom style="medium">
          <color rgb="FF4F6228"/>
        </bottom>
      </border>
    </dxf>
    <dxf>
      <font>
        <b val="0"/>
        <i val="0"/>
        <strike val="0"/>
        <condense val="0"/>
        <extend val="0"/>
        <outline val="0"/>
        <shadow val="0"/>
        <u val="none"/>
        <vertAlign val="baseline"/>
        <sz val="12"/>
        <color auto="1"/>
        <name val="Calibri"/>
        <scheme val="minor"/>
      </font>
      <fill>
        <patternFill>
          <bgColor theme="3" tint="0.39997558519241921"/>
        </patternFill>
      </fill>
      <alignment horizontal="center" vertical="center" textRotation="0" wrapText="0"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auto="1"/>
        </left>
        <right style="medium">
          <color indexed="64"/>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bottom style="medium">
          <color indexed="64"/>
        </bottom>
      </border>
    </dxf>
    <dxf>
      <font>
        <b val="0"/>
        <strike val="0"/>
        <outline val="0"/>
        <shadow val="0"/>
        <u val="none"/>
        <vertAlign val="baseline"/>
        <sz val="12"/>
        <color auto="1"/>
        <name val="Calibri"/>
        <scheme val="minor"/>
      </font>
      <fill>
        <patternFill>
          <bgColor theme="3" tint="0.39997558519241921"/>
        </patternFill>
      </fill>
      <alignment horizontal="center" vertical="center" textRotation="0" wrapText="0"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fill>
        <patternFill patternType="solid">
          <fgColor indexed="64"/>
          <bgColor theme="4" tint="0.59999389629810485"/>
        </patternFill>
      </fill>
      <border diagonalUp="0" diagonalDown="0" outline="0">
        <left style="thin">
          <color rgb="FF000000"/>
        </left>
        <right style="thin">
          <color rgb="FF000000"/>
        </right>
        <top/>
        <bottom/>
      </border>
    </dxf>
    <dxf>
      <border outline="0">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dxf>
    <dxf>
      <border outline="0">
        <right style="medium">
          <color theme="6" tint="-0.499984740745262"/>
        </right>
        <top style="medium">
          <color theme="6" tint="-0.499984740745262"/>
        </top>
        <bottom style="thin">
          <color theme="6" tint="-0.499984740745262"/>
        </bottom>
      </border>
    </dxf>
    <dxf>
      <border>
        <bottom style="medium">
          <color theme="6" tint="-0.499984740745262"/>
        </bottom>
      </border>
    </dxf>
    <dxf>
      <font>
        <b val="0"/>
        <i val="0"/>
        <strike val="0"/>
        <condense val="0"/>
        <extend val="0"/>
        <outline val="0"/>
        <shadow val="0"/>
        <u val="none"/>
        <vertAlign val="baseline"/>
        <sz val="12"/>
        <color auto="1"/>
        <name val="Calibri"/>
        <scheme val="minor"/>
      </font>
      <fill>
        <patternFill patternType="solid">
          <bgColor theme="3" tint="0.39997558519241921"/>
        </patternFill>
      </fill>
      <alignment horizontal="center" vertical="center"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color auto="1"/>
        <name val="Calibri"/>
        <family val="2"/>
        <scheme val="minor"/>
      </font>
      <fill>
        <patternFill patternType="solid">
          <fgColor indexed="64"/>
          <bgColor theme="4" tint="0.79998168889431442"/>
        </patternFill>
      </fill>
    </dxf>
    <dxf>
      <border outline="0">
        <right style="medium">
          <color theme="6" tint="-0.499984740745262"/>
        </right>
        <top style="medium">
          <color theme="6" tint="-0.499984740745262"/>
        </top>
        <bottom style="thin">
          <color theme="6" tint="-0.499984740745262"/>
        </bottom>
      </border>
    </dxf>
    <dxf>
      <border>
        <bottom style="medium">
          <color theme="6" tint="-0.499984740745262"/>
        </bottom>
      </border>
    </dxf>
    <dxf>
      <font>
        <b val="0"/>
        <i val="0"/>
        <strike val="0"/>
        <condense val="0"/>
        <extend val="0"/>
        <outline val="0"/>
        <shadow val="0"/>
        <u val="none"/>
        <vertAlign val="baseline"/>
        <sz val="12"/>
        <color auto="1"/>
        <name val="Calibri"/>
        <scheme val="minor"/>
      </font>
      <fill>
        <patternFill>
          <bgColor theme="3" tint="0.39997558519241921"/>
        </patternFill>
      </fill>
      <alignment horizontal="center" vertical="center" textRotation="0" wrapText="0"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auto="1"/>
        </left>
        <right style="medium">
          <color indexed="64"/>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bottom style="medium">
          <color theme="6" tint="-0.499984740745262"/>
        </bottom>
      </border>
    </dxf>
    <dxf>
      <font>
        <b val="0"/>
        <strike val="0"/>
        <outline val="0"/>
        <shadow val="0"/>
        <u val="none"/>
        <vertAlign val="baseline"/>
        <sz val="12"/>
        <color auto="1"/>
        <name val="Calibri"/>
        <scheme val="minor"/>
      </font>
      <fill>
        <patternFill>
          <bgColor theme="3" tint="0.39997558519241921"/>
        </patternFill>
      </fill>
      <alignment horizontal="center" vertical="center" textRotation="0" wrapText="0" indent="0" justifyLastLine="0" shrinkToFit="0" readingOrder="0"/>
      <border diagonalUp="0" diagonalDown="0" outline="0">
        <left style="thin">
          <color theme="6" tint="-0.499984740745262"/>
        </left>
        <right style="thin">
          <color theme="6" tint="-0.499984740745262"/>
        </right>
        <top/>
        <bottom/>
      </border>
    </dxf>
    <dxf>
      <border>
        <top style="thin">
          <color indexed="64"/>
        </top>
      </border>
    </dxf>
    <dxf>
      <fill>
        <patternFill patternType="solid">
          <fgColor indexed="64"/>
          <bgColor theme="4" tint="0.59999389629810485"/>
        </patternFill>
      </fill>
      <border diagonalUp="0" diagonalDown="0" outline="0">
        <left style="thin">
          <color indexed="64"/>
        </left>
        <right style="thin">
          <color indexed="64"/>
        </right>
        <top/>
        <bottom/>
      </border>
    </dxf>
    <dxf>
      <border>
        <bottom style="medium">
          <color indexed="64"/>
        </bottom>
      </border>
    </dxf>
    <dxf>
      <font>
        <b val="0"/>
        <strike val="0"/>
        <outline val="0"/>
        <shadow val="0"/>
        <u val="none"/>
        <vertAlign val="baseline"/>
        <sz val="12"/>
        <color auto="1"/>
        <name val="Calibri"/>
        <scheme val="minor"/>
      </font>
      <fill>
        <patternFill patternType="solid">
          <bgColor theme="3" tint="0.39997558519241921"/>
        </patternFill>
      </fill>
      <alignment horizontal="center" vertical="center" textRotation="0" wrapText="0" indent="0" justifyLastLine="0" shrinkToFit="0" readingOrder="0"/>
      <border diagonalUp="0" diagonalDown="0" outline="0">
        <left style="thin">
          <color theme="6" tint="-0.499984740745262"/>
        </left>
        <right style="thin">
          <color theme="6" tint="-0.499984740745262"/>
        </right>
        <top/>
        <bottom/>
      </border>
    </dxf>
  </dxfs>
  <tableStyles count="0" defaultTableStyle="TableStyleMedium2" defaultPivotStyle="PivotStyleLight16"/>
  <colors>
    <mruColors>
      <color rgb="FFFF6699"/>
      <color rgb="FFCC66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1187450</xdr:colOff>
      <xdr:row>0</xdr:row>
      <xdr:rowOff>247650</xdr:rowOff>
    </xdr:from>
    <xdr:to>
      <xdr:col>2</xdr:col>
      <xdr:colOff>3619500</xdr:colOff>
      <xdr:row>0</xdr:row>
      <xdr:rowOff>1324775</xdr:rowOff>
    </xdr:to>
    <xdr:pic>
      <xdr:nvPicPr>
        <xdr:cNvPr id="2" name="Image 1">
          <a:extLst>
            <a:ext uri="{FF2B5EF4-FFF2-40B4-BE49-F238E27FC236}">
              <a16:creationId xmlns:a16="http://schemas.microsoft.com/office/drawing/2014/main" id="{EA4EBB62-05BF-48A5-8962-E3E8727B35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21250" y="247650"/>
          <a:ext cx="2432050" cy="1077125"/>
        </a:xfrm>
        <a:prstGeom prst="rect">
          <a:avLst/>
        </a:prstGeom>
      </xdr:spPr>
    </xdr:pic>
    <xdr:clientData/>
  </xdr:twoCellAnchor>
  <xdr:twoCellAnchor editAs="oneCell">
    <xdr:from>
      <xdr:col>0</xdr:col>
      <xdr:colOff>295275</xdr:colOff>
      <xdr:row>10</xdr:row>
      <xdr:rowOff>116115</xdr:rowOff>
    </xdr:from>
    <xdr:to>
      <xdr:col>0</xdr:col>
      <xdr:colOff>1616410</xdr:colOff>
      <xdr:row>12</xdr:row>
      <xdr:rowOff>66675</xdr:rowOff>
    </xdr:to>
    <xdr:pic>
      <xdr:nvPicPr>
        <xdr:cNvPr id="3" name="Image 2">
          <a:extLst>
            <a:ext uri="{FF2B5EF4-FFF2-40B4-BE49-F238E27FC236}">
              <a16:creationId xmlns:a16="http://schemas.microsoft.com/office/drawing/2014/main" id="{61BF2442-968B-48BB-9BA4-F584B42F31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5275" y="3342709"/>
          <a:ext cx="1321135" cy="127215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939800</xdr:colOff>
      <xdr:row>0</xdr:row>
      <xdr:rowOff>215901</xdr:rowOff>
    </xdr:from>
    <xdr:to>
      <xdr:col>2</xdr:col>
      <xdr:colOff>3359150</xdr:colOff>
      <xdr:row>0</xdr:row>
      <xdr:rowOff>1282701</xdr:rowOff>
    </xdr:to>
    <xdr:pic>
      <xdr:nvPicPr>
        <xdr:cNvPr id="2" name="Image 1">
          <a:extLst>
            <a:ext uri="{FF2B5EF4-FFF2-40B4-BE49-F238E27FC236}">
              <a16:creationId xmlns:a16="http://schemas.microsoft.com/office/drawing/2014/main" id="{7BC2A232-450E-41EA-A2E5-AA8E9EACF5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0900" y="215901"/>
          <a:ext cx="2425700" cy="1066800"/>
        </a:xfrm>
        <a:prstGeom prst="rect">
          <a:avLst/>
        </a:prstGeom>
      </xdr:spPr>
    </xdr:pic>
    <xdr:clientData/>
  </xdr:twoCellAnchor>
  <xdr:twoCellAnchor editAs="oneCell">
    <xdr:from>
      <xdr:col>0</xdr:col>
      <xdr:colOff>298450</xdr:colOff>
      <xdr:row>10</xdr:row>
      <xdr:rowOff>116115</xdr:rowOff>
    </xdr:from>
    <xdr:to>
      <xdr:col>0</xdr:col>
      <xdr:colOff>1616410</xdr:colOff>
      <xdr:row>12</xdr:row>
      <xdr:rowOff>63501</xdr:rowOff>
    </xdr:to>
    <xdr:pic>
      <xdr:nvPicPr>
        <xdr:cNvPr id="3" name="Image 2">
          <a:extLst>
            <a:ext uri="{FF2B5EF4-FFF2-40B4-BE49-F238E27FC236}">
              <a16:creationId xmlns:a16="http://schemas.microsoft.com/office/drawing/2014/main" id="{0492B2AE-A028-4754-811F-390CE54B87A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8450" y="4116615"/>
          <a:ext cx="1317960" cy="127453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919389</xdr:colOff>
      <xdr:row>0</xdr:row>
      <xdr:rowOff>58964</xdr:rowOff>
    </xdr:from>
    <xdr:to>
      <xdr:col>2</xdr:col>
      <xdr:colOff>3341460</xdr:colOff>
      <xdr:row>0</xdr:row>
      <xdr:rowOff>1179632</xdr:rowOff>
    </xdr:to>
    <xdr:pic>
      <xdr:nvPicPr>
        <xdr:cNvPr id="2" name="Image 1">
          <a:extLst>
            <a:ext uri="{FF2B5EF4-FFF2-40B4-BE49-F238E27FC236}">
              <a16:creationId xmlns:a16="http://schemas.microsoft.com/office/drawing/2014/main" id="{E296B3F7-BE5C-4387-BDEE-E308EE000A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38675" y="58964"/>
          <a:ext cx="2418896" cy="1120668"/>
        </a:xfrm>
        <a:prstGeom prst="rect">
          <a:avLst/>
        </a:prstGeom>
      </xdr:spPr>
    </xdr:pic>
    <xdr:clientData/>
  </xdr:twoCellAnchor>
  <xdr:twoCellAnchor editAs="oneCell">
    <xdr:from>
      <xdr:col>0</xdr:col>
      <xdr:colOff>298450</xdr:colOff>
      <xdr:row>10</xdr:row>
      <xdr:rowOff>116115</xdr:rowOff>
    </xdr:from>
    <xdr:to>
      <xdr:col>0</xdr:col>
      <xdr:colOff>1616410</xdr:colOff>
      <xdr:row>12</xdr:row>
      <xdr:rowOff>63499</xdr:rowOff>
    </xdr:to>
    <xdr:pic>
      <xdr:nvPicPr>
        <xdr:cNvPr id="3" name="Image 2">
          <a:extLst>
            <a:ext uri="{FF2B5EF4-FFF2-40B4-BE49-F238E27FC236}">
              <a16:creationId xmlns:a16="http://schemas.microsoft.com/office/drawing/2014/main" id="{025BE689-5352-4C4D-9915-250AFDD43F1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8450" y="4116615"/>
          <a:ext cx="1317960" cy="127453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1003300</xdr:colOff>
      <xdr:row>0</xdr:row>
      <xdr:rowOff>1</xdr:rowOff>
    </xdr:from>
    <xdr:to>
      <xdr:col>2</xdr:col>
      <xdr:colOff>3429000</xdr:colOff>
      <xdr:row>0</xdr:row>
      <xdr:rowOff>1152526</xdr:rowOff>
    </xdr:to>
    <xdr:pic>
      <xdr:nvPicPr>
        <xdr:cNvPr id="2" name="Image 1">
          <a:extLst>
            <a:ext uri="{FF2B5EF4-FFF2-40B4-BE49-F238E27FC236}">
              <a16:creationId xmlns:a16="http://schemas.microsoft.com/office/drawing/2014/main" id="{40EBFC45-CBC5-4CDF-91F0-1E325B89AB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24400" y="1"/>
          <a:ext cx="2425700" cy="1155700"/>
        </a:xfrm>
        <a:prstGeom prst="rect">
          <a:avLst/>
        </a:prstGeom>
      </xdr:spPr>
    </xdr:pic>
    <xdr:clientData/>
  </xdr:twoCellAnchor>
  <xdr:twoCellAnchor editAs="oneCell">
    <xdr:from>
      <xdr:col>0</xdr:col>
      <xdr:colOff>298450</xdr:colOff>
      <xdr:row>10</xdr:row>
      <xdr:rowOff>116115</xdr:rowOff>
    </xdr:from>
    <xdr:to>
      <xdr:col>0</xdr:col>
      <xdr:colOff>1616410</xdr:colOff>
      <xdr:row>12</xdr:row>
      <xdr:rowOff>66675</xdr:rowOff>
    </xdr:to>
    <xdr:pic>
      <xdr:nvPicPr>
        <xdr:cNvPr id="3" name="Image 2">
          <a:extLst>
            <a:ext uri="{FF2B5EF4-FFF2-40B4-BE49-F238E27FC236}">
              <a16:creationId xmlns:a16="http://schemas.microsoft.com/office/drawing/2014/main" id="{5E9B7772-40C1-4787-B9FC-66595301A0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8450" y="4116615"/>
          <a:ext cx="1317960" cy="12745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997744</xdr:colOff>
      <xdr:row>0</xdr:row>
      <xdr:rowOff>92075</xdr:rowOff>
    </xdr:from>
    <xdr:to>
      <xdr:col>2</xdr:col>
      <xdr:colOff>3417094</xdr:colOff>
      <xdr:row>0</xdr:row>
      <xdr:rowOff>1112837</xdr:rowOff>
    </xdr:to>
    <xdr:pic>
      <xdr:nvPicPr>
        <xdr:cNvPr id="2" name="Image 1">
          <a:extLst>
            <a:ext uri="{FF2B5EF4-FFF2-40B4-BE49-F238E27FC236}">
              <a16:creationId xmlns:a16="http://schemas.microsoft.com/office/drawing/2014/main" id="{E10441D8-DFDE-4E83-8261-53AACF38D2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12494" y="92075"/>
          <a:ext cx="2419350" cy="1027112"/>
        </a:xfrm>
        <a:prstGeom prst="rect">
          <a:avLst/>
        </a:prstGeom>
      </xdr:spPr>
    </xdr:pic>
    <xdr:clientData/>
  </xdr:twoCellAnchor>
  <xdr:twoCellAnchor editAs="oneCell">
    <xdr:from>
      <xdr:col>0</xdr:col>
      <xdr:colOff>298450</xdr:colOff>
      <xdr:row>10</xdr:row>
      <xdr:rowOff>116115</xdr:rowOff>
    </xdr:from>
    <xdr:to>
      <xdr:col>0</xdr:col>
      <xdr:colOff>1616410</xdr:colOff>
      <xdr:row>12</xdr:row>
      <xdr:rowOff>66676</xdr:rowOff>
    </xdr:to>
    <xdr:pic>
      <xdr:nvPicPr>
        <xdr:cNvPr id="3" name="Image 2">
          <a:extLst>
            <a:ext uri="{FF2B5EF4-FFF2-40B4-BE49-F238E27FC236}">
              <a16:creationId xmlns:a16="http://schemas.microsoft.com/office/drawing/2014/main" id="{95B9591A-2D9A-4858-903B-C5AAFD179B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8450" y="4116615"/>
          <a:ext cx="1317960" cy="12745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879928</xdr:colOff>
      <xdr:row>0</xdr:row>
      <xdr:rowOff>98427</xdr:rowOff>
    </xdr:from>
    <xdr:to>
      <xdr:col>2</xdr:col>
      <xdr:colOff>3316060</xdr:colOff>
      <xdr:row>0</xdr:row>
      <xdr:rowOff>1144709</xdr:rowOff>
    </xdr:to>
    <xdr:pic>
      <xdr:nvPicPr>
        <xdr:cNvPr id="2" name="Image 1">
          <a:extLst>
            <a:ext uri="{FF2B5EF4-FFF2-40B4-BE49-F238E27FC236}">
              <a16:creationId xmlns:a16="http://schemas.microsoft.com/office/drawing/2014/main" id="{45B3BBB6-8188-48A7-9B7C-CE4178D300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4678" y="98427"/>
          <a:ext cx="2436132" cy="1046282"/>
        </a:xfrm>
        <a:prstGeom prst="rect">
          <a:avLst/>
        </a:prstGeom>
      </xdr:spPr>
    </xdr:pic>
    <xdr:clientData/>
  </xdr:twoCellAnchor>
  <xdr:twoCellAnchor editAs="oneCell">
    <xdr:from>
      <xdr:col>0</xdr:col>
      <xdr:colOff>298450</xdr:colOff>
      <xdr:row>10</xdr:row>
      <xdr:rowOff>116115</xdr:rowOff>
    </xdr:from>
    <xdr:to>
      <xdr:col>0</xdr:col>
      <xdr:colOff>1616410</xdr:colOff>
      <xdr:row>12</xdr:row>
      <xdr:rowOff>69850</xdr:rowOff>
    </xdr:to>
    <xdr:pic>
      <xdr:nvPicPr>
        <xdr:cNvPr id="3" name="Image 2">
          <a:extLst>
            <a:ext uri="{FF2B5EF4-FFF2-40B4-BE49-F238E27FC236}">
              <a16:creationId xmlns:a16="http://schemas.microsoft.com/office/drawing/2014/main" id="{A7A7A806-E8BA-44A3-AB15-6C12563878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8450" y="4116615"/>
          <a:ext cx="1317960" cy="12745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893537</xdr:colOff>
      <xdr:row>0</xdr:row>
      <xdr:rowOff>33564</xdr:rowOff>
    </xdr:from>
    <xdr:to>
      <xdr:col>2</xdr:col>
      <xdr:colOff>3326494</xdr:colOff>
      <xdr:row>0</xdr:row>
      <xdr:rowOff>1078139</xdr:rowOff>
    </xdr:to>
    <xdr:pic>
      <xdr:nvPicPr>
        <xdr:cNvPr id="2" name="Image 1">
          <a:extLst>
            <a:ext uri="{FF2B5EF4-FFF2-40B4-BE49-F238E27FC236}">
              <a16:creationId xmlns:a16="http://schemas.microsoft.com/office/drawing/2014/main" id="{52AD65E7-DAE9-46D9-82B4-504F2661AD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8287" y="33564"/>
          <a:ext cx="2429782" cy="1041400"/>
        </a:xfrm>
        <a:prstGeom prst="rect">
          <a:avLst/>
        </a:prstGeom>
      </xdr:spPr>
    </xdr:pic>
    <xdr:clientData/>
  </xdr:twoCellAnchor>
  <xdr:twoCellAnchor editAs="oneCell">
    <xdr:from>
      <xdr:col>0</xdr:col>
      <xdr:colOff>298450</xdr:colOff>
      <xdr:row>10</xdr:row>
      <xdr:rowOff>116115</xdr:rowOff>
    </xdr:from>
    <xdr:to>
      <xdr:col>0</xdr:col>
      <xdr:colOff>1616410</xdr:colOff>
      <xdr:row>12</xdr:row>
      <xdr:rowOff>66674</xdr:rowOff>
    </xdr:to>
    <xdr:pic>
      <xdr:nvPicPr>
        <xdr:cNvPr id="3" name="Image 2">
          <a:extLst>
            <a:ext uri="{FF2B5EF4-FFF2-40B4-BE49-F238E27FC236}">
              <a16:creationId xmlns:a16="http://schemas.microsoft.com/office/drawing/2014/main" id="{0DA44A7C-8F8C-497F-9AFD-892AA1B482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8450" y="4116615"/>
          <a:ext cx="1317960" cy="12745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825500</xdr:colOff>
      <xdr:row>0</xdr:row>
      <xdr:rowOff>40483</xdr:rowOff>
    </xdr:from>
    <xdr:to>
      <xdr:col>2</xdr:col>
      <xdr:colOff>3238500</xdr:colOff>
      <xdr:row>0</xdr:row>
      <xdr:rowOff>1169988</xdr:rowOff>
    </xdr:to>
    <xdr:pic>
      <xdr:nvPicPr>
        <xdr:cNvPr id="2" name="Image 1">
          <a:extLst>
            <a:ext uri="{FF2B5EF4-FFF2-40B4-BE49-F238E27FC236}">
              <a16:creationId xmlns:a16="http://schemas.microsoft.com/office/drawing/2014/main" id="{CEDC62DA-DBAF-44EA-912E-D38A3E8254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40250" y="40483"/>
          <a:ext cx="2413000" cy="1126330"/>
        </a:xfrm>
        <a:prstGeom prst="rect">
          <a:avLst/>
        </a:prstGeom>
      </xdr:spPr>
    </xdr:pic>
    <xdr:clientData/>
  </xdr:twoCellAnchor>
  <xdr:twoCellAnchor editAs="oneCell">
    <xdr:from>
      <xdr:col>0</xdr:col>
      <xdr:colOff>298450</xdr:colOff>
      <xdr:row>10</xdr:row>
      <xdr:rowOff>116115</xdr:rowOff>
    </xdr:from>
    <xdr:to>
      <xdr:col>0</xdr:col>
      <xdr:colOff>1616410</xdr:colOff>
      <xdr:row>12</xdr:row>
      <xdr:rowOff>66675</xdr:rowOff>
    </xdr:to>
    <xdr:pic>
      <xdr:nvPicPr>
        <xdr:cNvPr id="3" name="Image 2">
          <a:extLst>
            <a:ext uri="{FF2B5EF4-FFF2-40B4-BE49-F238E27FC236}">
              <a16:creationId xmlns:a16="http://schemas.microsoft.com/office/drawing/2014/main" id="{1FC1D14D-82DF-4940-A8D3-8395DCA41C5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8450" y="4116615"/>
          <a:ext cx="1317960" cy="127453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1388269</xdr:colOff>
      <xdr:row>0</xdr:row>
      <xdr:rowOff>76200</xdr:rowOff>
    </xdr:from>
    <xdr:to>
      <xdr:col>2</xdr:col>
      <xdr:colOff>3798094</xdr:colOff>
      <xdr:row>0</xdr:row>
      <xdr:rowOff>1178719</xdr:rowOff>
    </xdr:to>
    <xdr:pic>
      <xdr:nvPicPr>
        <xdr:cNvPr id="2" name="Image 1">
          <a:extLst>
            <a:ext uri="{FF2B5EF4-FFF2-40B4-BE49-F238E27FC236}">
              <a16:creationId xmlns:a16="http://schemas.microsoft.com/office/drawing/2014/main" id="{26DEAED0-5F23-450D-BA64-B2A3D98C34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03019" y="76200"/>
          <a:ext cx="2413000" cy="1102519"/>
        </a:xfrm>
        <a:prstGeom prst="rect">
          <a:avLst/>
        </a:prstGeom>
      </xdr:spPr>
    </xdr:pic>
    <xdr:clientData/>
  </xdr:twoCellAnchor>
  <xdr:twoCellAnchor editAs="oneCell">
    <xdr:from>
      <xdr:col>0</xdr:col>
      <xdr:colOff>298450</xdr:colOff>
      <xdr:row>10</xdr:row>
      <xdr:rowOff>116115</xdr:rowOff>
    </xdr:from>
    <xdr:to>
      <xdr:col>0</xdr:col>
      <xdr:colOff>1616410</xdr:colOff>
      <xdr:row>12</xdr:row>
      <xdr:rowOff>66676</xdr:rowOff>
    </xdr:to>
    <xdr:pic>
      <xdr:nvPicPr>
        <xdr:cNvPr id="3" name="Image 2">
          <a:extLst>
            <a:ext uri="{FF2B5EF4-FFF2-40B4-BE49-F238E27FC236}">
              <a16:creationId xmlns:a16="http://schemas.microsoft.com/office/drawing/2014/main" id="{002EEE18-688A-4B70-A3CC-0D3CE35A06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8450" y="4116615"/>
          <a:ext cx="1317960" cy="127453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590551</xdr:colOff>
      <xdr:row>0</xdr:row>
      <xdr:rowOff>0</xdr:rowOff>
    </xdr:from>
    <xdr:to>
      <xdr:col>2</xdr:col>
      <xdr:colOff>2997201</xdr:colOff>
      <xdr:row>0</xdr:row>
      <xdr:rowOff>1095375</xdr:rowOff>
    </xdr:to>
    <xdr:pic>
      <xdr:nvPicPr>
        <xdr:cNvPr id="2" name="Image 1">
          <a:extLst>
            <a:ext uri="{FF2B5EF4-FFF2-40B4-BE49-F238E27FC236}">
              <a16:creationId xmlns:a16="http://schemas.microsoft.com/office/drawing/2014/main" id="{E56230CA-509D-4B24-82A2-426D603CBC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05301" y="0"/>
          <a:ext cx="2406650" cy="1095375"/>
        </a:xfrm>
        <a:prstGeom prst="rect">
          <a:avLst/>
        </a:prstGeom>
      </xdr:spPr>
    </xdr:pic>
    <xdr:clientData/>
  </xdr:twoCellAnchor>
  <xdr:twoCellAnchor editAs="oneCell">
    <xdr:from>
      <xdr:col>0</xdr:col>
      <xdr:colOff>298450</xdr:colOff>
      <xdr:row>10</xdr:row>
      <xdr:rowOff>116115</xdr:rowOff>
    </xdr:from>
    <xdr:to>
      <xdr:col>0</xdr:col>
      <xdr:colOff>1616410</xdr:colOff>
      <xdr:row>12</xdr:row>
      <xdr:rowOff>63501</xdr:rowOff>
    </xdr:to>
    <xdr:pic>
      <xdr:nvPicPr>
        <xdr:cNvPr id="3" name="Image 2">
          <a:extLst>
            <a:ext uri="{FF2B5EF4-FFF2-40B4-BE49-F238E27FC236}">
              <a16:creationId xmlns:a16="http://schemas.microsoft.com/office/drawing/2014/main" id="{AA69C0ED-AB32-4C77-A4D9-C5657A19C2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8450" y="4116615"/>
          <a:ext cx="1317960" cy="127453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1001713</xdr:colOff>
      <xdr:row>0</xdr:row>
      <xdr:rowOff>1</xdr:rowOff>
    </xdr:from>
    <xdr:to>
      <xdr:col>2</xdr:col>
      <xdr:colOff>3398838</xdr:colOff>
      <xdr:row>0</xdr:row>
      <xdr:rowOff>1059657</xdr:rowOff>
    </xdr:to>
    <xdr:pic>
      <xdr:nvPicPr>
        <xdr:cNvPr id="2" name="Image 1">
          <a:extLst>
            <a:ext uri="{FF2B5EF4-FFF2-40B4-BE49-F238E27FC236}">
              <a16:creationId xmlns:a16="http://schemas.microsoft.com/office/drawing/2014/main" id="{FFBBAF0E-C91A-4929-AF8B-320151A6C8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16463" y="1"/>
          <a:ext cx="2397125" cy="1059656"/>
        </a:xfrm>
        <a:prstGeom prst="rect">
          <a:avLst/>
        </a:prstGeom>
      </xdr:spPr>
    </xdr:pic>
    <xdr:clientData/>
  </xdr:twoCellAnchor>
  <xdr:twoCellAnchor editAs="oneCell">
    <xdr:from>
      <xdr:col>0</xdr:col>
      <xdr:colOff>298450</xdr:colOff>
      <xdr:row>10</xdr:row>
      <xdr:rowOff>116115</xdr:rowOff>
    </xdr:from>
    <xdr:to>
      <xdr:col>0</xdr:col>
      <xdr:colOff>1616410</xdr:colOff>
      <xdr:row>12</xdr:row>
      <xdr:rowOff>63501</xdr:rowOff>
    </xdr:to>
    <xdr:pic>
      <xdr:nvPicPr>
        <xdr:cNvPr id="3" name="Image 2">
          <a:extLst>
            <a:ext uri="{FF2B5EF4-FFF2-40B4-BE49-F238E27FC236}">
              <a16:creationId xmlns:a16="http://schemas.microsoft.com/office/drawing/2014/main" id="{4B7FA4F1-ECEB-4D1D-BF34-5CFEA9047EB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8450" y="4116615"/>
          <a:ext cx="1317960" cy="127453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962819</xdr:colOff>
      <xdr:row>0</xdr:row>
      <xdr:rowOff>1</xdr:rowOff>
    </xdr:from>
    <xdr:to>
      <xdr:col>2</xdr:col>
      <xdr:colOff>3369469</xdr:colOff>
      <xdr:row>0</xdr:row>
      <xdr:rowOff>982663</xdr:rowOff>
    </xdr:to>
    <xdr:pic>
      <xdr:nvPicPr>
        <xdr:cNvPr id="2" name="Image 1">
          <a:extLst>
            <a:ext uri="{FF2B5EF4-FFF2-40B4-BE49-F238E27FC236}">
              <a16:creationId xmlns:a16="http://schemas.microsoft.com/office/drawing/2014/main" id="{E0EA29D1-1C75-4187-BF85-85B4818532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77569" y="1"/>
          <a:ext cx="2406650" cy="976312"/>
        </a:xfrm>
        <a:prstGeom prst="rect">
          <a:avLst/>
        </a:prstGeom>
      </xdr:spPr>
    </xdr:pic>
    <xdr:clientData/>
  </xdr:twoCellAnchor>
  <xdr:twoCellAnchor editAs="oneCell">
    <xdr:from>
      <xdr:col>0</xdr:col>
      <xdr:colOff>298450</xdr:colOff>
      <xdr:row>10</xdr:row>
      <xdr:rowOff>116115</xdr:rowOff>
    </xdr:from>
    <xdr:to>
      <xdr:col>0</xdr:col>
      <xdr:colOff>1616410</xdr:colOff>
      <xdr:row>12</xdr:row>
      <xdr:rowOff>63500</xdr:rowOff>
    </xdr:to>
    <xdr:pic>
      <xdr:nvPicPr>
        <xdr:cNvPr id="3" name="Image 2">
          <a:extLst>
            <a:ext uri="{FF2B5EF4-FFF2-40B4-BE49-F238E27FC236}">
              <a16:creationId xmlns:a16="http://schemas.microsoft.com/office/drawing/2014/main" id="{DD4B2892-E39E-48DE-8A0A-9E55B98391E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8450" y="4116615"/>
          <a:ext cx="1317960" cy="127453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FD4869C-6088-47CC-827B-80FFA0BEE638}" name="Tableau3364" displayName="Tableau3364" ref="C20:H25" totalsRowCount="1" headerRowDxfId="664" totalsRowDxfId="662" headerRowBorderDxfId="663" totalsRowBorderDxfId="661">
  <tableColumns count="6">
    <tableColumn id="1" xr3:uid="{DB090864-00E4-43DC-AA47-C0F906347E15}" name="Questions évaluatives" totalsRowLabel="TOTAL " dataDxfId="50" totalsRowDxfId="49"/>
    <tableColumn id="2" xr3:uid="{81C4B475-6DD0-4302-9CF3-45D54AFA8346}" name="Note (de 1 à 4)" dataDxfId="51"/>
    <tableColumn id="3" xr3:uid="{41C8DDA3-AEAE-4799-B504-068A5019BDBF}" name="Pondération" dataDxfId="48" totalsRowDxfId="47"/>
    <tableColumn id="4" xr3:uid="{95BB985D-B112-41A9-B1B8-02EDBDD4708C}" name="Note _x000a_pondérée" totalsRowFunction="custom" dataDxfId="46" totalsRowDxfId="45">
      <calculatedColumnFormula>Tableau3364[[#This Row],[Pondération]]*Tableau3364[[#This Row],[Note (de 1 à 4)]]</calculatedColumnFormula>
      <totalsRowFormula>SUM(Tableau3364[Note 
pondérée])</totalsRowFormula>
    </tableColumn>
    <tableColumn id="5" xr3:uid="{488DE291-40BC-4323-80EC-6C8567891630}" name="Commentaire" dataDxfId="44" totalsRowDxfId="43"/>
    <tableColumn id="6" xr3:uid="{99A11F33-ABFD-4949-A5CB-D949C141ECAA}" name="Section _x000a_du Formulaire de candidature" dataDxfId="42" totalsRowDxfId="41"/>
  </tableColumns>
  <tableStyleInfo name="TableStyleMedium1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52C83F1-B366-4C35-ACEF-3E4F5EB1202F}" name="Tableau34251014" displayName="Tableau34251014" ref="C27:H34" totalsRowShown="0" headerRowDxfId="590" headerRowBorderDxfId="589">
  <tableColumns count="6">
    <tableColumn id="1" xr3:uid="{1E46CCFE-E563-4765-A684-827798ECDA91}" name="Questions évaluatives" dataDxfId="588"/>
    <tableColumn id="2" xr3:uid="{B436CAEA-3E76-4B5F-95C6-7BC13705E124}" name="Note (de 1 à 4)" dataDxfId="587"/>
    <tableColumn id="3" xr3:uid="{6715A1D5-22E3-4939-A3A5-ECD3E46DEEE6}" name="Pondération" dataDxfId="586"/>
    <tableColumn id="4" xr3:uid="{E504A2C6-4B28-4307-B825-26D7172FA6B9}" name="Note _x000a_pondérée" dataDxfId="585">
      <calculatedColumnFormula>SUM(F22:F27)</calculatedColumnFormula>
    </tableColumn>
    <tableColumn id="5" xr3:uid="{E006DE4C-2F15-4FCB-BE26-7306AAF0DA30}" name="Commentaire" dataDxfId="584"/>
    <tableColumn id="6" xr3:uid="{E5156189-1E39-495B-95B0-74DC70626106}" name="Section _x000a_du FC" dataDxfId="583"/>
  </tableColumns>
  <tableStyleInfo name="TableStyleMedium1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A8DE5AD-EEE4-4F46-AD63-5281D54EFCAC}" name="Tableau33861115" displayName="Tableau33861115" ref="C43:H47" totalsRowCount="1" headerRowDxfId="582" totalsRowDxfId="579" headerRowBorderDxfId="581" tableBorderDxfId="580">
  <tableColumns count="6">
    <tableColumn id="1" xr3:uid="{4D26F558-5F48-4E46-B563-F79675031531}" name="Questions évaluatives" totalsRowLabel="TOTAL" dataDxfId="578" totalsRowDxfId="577"/>
    <tableColumn id="2" xr3:uid="{A0725330-F60B-469E-AF71-B2B10713BDE3}" name="Note (de 1 à 4)" dataDxfId="576" totalsRowDxfId="575"/>
    <tableColumn id="3" xr3:uid="{81C6CC72-533F-4BC4-AD73-3C0EC9C810D2}" name="Pondération" dataDxfId="574" totalsRowDxfId="573"/>
    <tableColumn id="4" xr3:uid="{8F9713B0-C31D-46C6-8C26-2A0CD4DE867B}" name="Note _x000a_pondérée" totalsRowFunction="custom" dataDxfId="572" totalsRowDxfId="571">
      <calculatedColumnFormula>Tableau33861115[[#This Row],[Note (de 1 à 4)]]*Tableau33861115[[#This Row],[Pondération]]</calculatedColumnFormula>
      <totalsRowFormula>SUM(Tableau33861115[Note 
pondérée])</totalsRowFormula>
    </tableColumn>
    <tableColumn id="5" xr3:uid="{F122B858-DDDD-4B5B-A24E-5375061D1EFB}" name="Commentaire" dataDxfId="570" totalsRowDxfId="569"/>
    <tableColumn id="6" xr3:uid="{F8448DBB-38FE-4417-BDB6-6B78080EB48F}" name="Section _x000a_du FC" dataDxfId="568" totalsRowDxfId="567"/>
  </tableColumns>
  <tableStyleInfo name="TableStyleMedium1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D66225C-83BD-46B2-86DF-9325F787CCF5}" name="Tableau338271216" displayName="Tableau338271216" ref="C37:H41" totalsRowCount="1" headerRowDxfId="566" totalsRowDxfId="563" headerRowBorderDxfId="565" tableBorderDxfId="564">
  <tableColumns count="6">
    <tableColumn id="1" xr3:uid="{DC793D81-F167-404D-9D94-077A6EA7245E}" name="Questions évaluatives" totalsRowLabel="TOTAL" dataDxfId="562" totalsRowDxfId="561"/>
    <tableColumn id="2" xr3:uid="{1581E128-CCBA-497D-B738-075CD72E7F3A}" name="Note (de 1 à 4)" dataDxfId="560" totalsRowDxfId="559"/>
    <tableColumn id="3" xr3:uid="{98C5404C-CB2B-4170-B307-3D2A9F898678}" name="Pondération" dataDxfId="558" totalsRowDxfId="557"/>
    <tableColumn id="4" xr3:uid="{C91153D9-60D9-48A0-B602-50841551BBCB}" name="Note _x000a_pondérée" totalsRowFunction="custom" dataDxfId="556" totalsRowDxfId="555">
      <calculatedColumnFormula>Tableau338271216[[#This Row],[Note (de 1 à 4)]]*Tableau338271216[[#This Row],[Pondération]]</calculatedColumnFormula>
      <totalsRowFormula>SUM(F38:F40)</totalsRowFormula>
    </tableColumn>
    <tableColumn id="5" xr3:uid="{AA5F6391-A5B0-407A-8929-57CFCA1D5132}" name="Commentaire" dataDxfId="554" totalsRowDxfId="553"/>
    <tableColumn id="6" xr3:uid="{EBC8A2C2-3EB3-4589-8D55-91DD8EF2F226}" name="Section _x000a_du FC" dataDxfId="552" totalsRowDxfId="551"/>
  </tableColumns>
  <tableStyleInfo name="TableStyleMedium1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170287F-A1F1-469F-846E-A15350BF8414}" name="Tableau336491317" displayName="Tableau336491317" ref="C20:H25" totalsRowCount="1" headerRowDxfId="550" totalsRowDxfId="548" headerRowBorderDxfId="549" totalsRowBorderDxfId="547">
  <tableColumns count="6">
    <tableColumn id="1" xr3:uid="{7569BE49-6178-4A25-BC88-83D582F91A45}" name="Questions évaluatives" totalsRowLabel="TOTAL " dataDxfId="546" totalsRowDxfId="545"/>
    <tableColumn id="2" xr3:uid="{13A4AA31-7E03-429F-900E-ADB4DFC8750C}" name="Note (de 1 à 4)" dataDxfId="544" totalsRowDxfId="543"/>
    <tableColumn id="3" xr3:uid="{CD6A89C3-FFCC-47E7-90EC-723A50522AF4}" name="Pondération" dataDxfId="542" totalsRowDxfId="541"/>
    <tableColumn id="4" xr3:uid="{EAD5F370-FFE8-4D24-A9C6-EB49A3308606}" name="Note _x000a_pondérée" totalsRowFunction="custom" dataDxfId="540" totalsRowDxfId="539">
      <calculatedColumnFormula>Tableau336491317[[#This Row],[Pondération]]*Tableau336491317[[#This Row],[Note (de 1 à 4)]]</calculatedColumnFormula>
      <totalsRowFormula>SUM(Tableau336491317[Note 
pondérée])</totalsRowFormula>
    </tableColumn>
    <tableColumn id="5" xr3:uid="{BB03AF2E-58BE-466C-9F5B-634361882447}" name="Commentaire" dataDxfId="538" totalsRowDxfId="537"/>
    <tableColumn id="6" xr3:uid="{84D0FE05-DCE6-4E6F-A7A9-55E3741FD8DB}" name="Section _x000a_du Formulaire de candidature" dataDxfId="536" totalsRowDxfId="535"/>
  </tableColumns>
  <tableStyleInfo name="TableStyleMedium1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68A70B2D-451D-47FA-BE69-3527C57587F4}" name="Tableau3425101418" displayName="Tableau3425101418" ref="C27:H34" totalsRowShown="0" headerRowDxfId="534" headerRowBorderDxfId="533">
  <tableColumns count="6">
    <tableColumn id="1" xr3:uid="{99527F11-B5C3-4CC9-A6A7-FF9A62AC81EA}" name="Questions évaluatives" dataDxfId="532"/>
    <tableColumn id="2" xr3:uid="{C92B09ED-FBD0-4A2F-9AC6-642814F7C914}" name="Note (de 1 à 4)" dataDxfId="531"/>
    <tableColumn id="3" xr3:uid="{D72506AA-6B25-4EA5-BED1-9EA19C4A4036}" name="Pondération" dataDxfId="530"/>
    <tableColumn id="4" xr3:uid="{B418D808-0EA2-4D22-B0C6-881436EFFC63}" name="Note _x000a_pondérée" dataDxfId="529">
      <calculatedColumnFormula>SUM(F22:F27)</calculatedColumnFormula>
    </tableColumn>
    <tableColumn id="5" xr3:uid="{6EE89127-ED3E-4EEF-A6C7-BA9C04CEC8C8}" name="Commentaire" dataDxfId="528"/>
    <tableColumn id="6" xr3:uid="{75972D1E-1507-472C-A577-A57A493DDD80}" name="Section _x000a_du FC" dataDxfId="527"/>
  </tableColumns>
  <tableStyleInfo name="TableStyleMedium1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B9A928C-11E0-42AB-9523-14EAB821AA84}" name="Tableau3386111519" displayName="Tableau3386111519" ref="C43:H47" totalsRowCount="1" headerRowDxfId="526" totalsRowDxfId="523" headerRowBorderDxfId="525" tableBorderDxfId="524">
  <tableColumns count="6">
    <tableColumn id="1" xr3:uid="{8D9A4CA2-3FC4-4ABF-B423-F2E31681AA2B}" name="Questions évaluatives" totalsRowLabel="TOTAL" dataDxfId="522" totalsRowDxfId="521"/>
    <tableColumn id="2" xr3:uid="{48EBF91C-51F3-4956-98E3-0B3B8056D4BF}" name="Note (de 1 à 4)" dataDxfId="520" totalsRowDxfId="519"/>
    <tableColumn id="3" xr3:uid="{0468E696-81B9-4BFC-BC7E-F5488F83DD5C}" name="Pondération" dataDxfId="518" totalsRowDxfId="517"/>
    <tableColumn id="4" xr3:uid="{EC742279-E656-461F-8D42-20B9439ABF88}" name="Note _x000a_pondérée" totalsRowFunction="custom" dataDxfId="516" totalsRowDxfId="515">
      <calculatedColumnFormula>Tableau3386111519[[#This Row],[Note (de 1 à 4)]]*Tableau3386111519[[#This Row],[Pondération]]</calculatedColumnFormula>
      <totalsRowFormula>SUM(Tableau3386111519[Note 
pondérée])</totalsRowFormula>
    </tableColumn>
    <tableColumn id="5" xr3:uid="{0403C434-1C80-43C0-8F00-27AD929E5735}" name="Commentaire" dataDxfId="514" totalsRowDxfId="513"/>
    <tableColumn id="6" xr3:uid="{D377D03A-9D10-47B7-8052-FA54010B9850}" name="Section _x000a_du FC" dataDxfId="512" totalsRowDxfId="511"/>
  </tableColumns>
  <tableStyleInfo name="TableStyleMedium1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D2879BD8-C79A-42CA-B350-C50D188086FE}" name="Tableau33827121620" displayName="Tableau33827121620" ref="C37:H41" totalsRowCount="1" headerRowDxfId="510" totalsRowDxfId="507" headerRowBorderDxfId="509" tableBorderDxfId="508">
  <tableColumns count="6">
    <tableColumn id="1" xr3:uid="{0CC198A2-44BE-4451-A8E3-90B8DF6F075A}" name="Questions évaluatives" totalsRowLabel="TOTAL" dataDxfId="506" totalsRowDxfId="505"/>
    <tableColumn id="2" xr3:uid="{7BF1B1BD-F173-4DBB-8D21-6D7143CC2E96}" name="Note (de 1 à 4)" dataDxfId="504" totalsRowDxfId="503"/>
    <tableColumn id="3" xr3:uid="{BCD7C342-1EAC-4E2C-B094-78B886CAD21C}" name="Pondération" dataDxfId="502" totalsRowDxfId="501"/>
    <tableColumn id="4" xr3:uid="{8F181179-DBB1-4A73-B8AB-FF1D93ADE583}" name="Note _x000a_pondérée" totalsRowFunction="custom" dataDxfId="500" totalsRowDxfId="499">
      <calculatedColumnFormula>Tableau33827121620[[#This Row],[Note (de 1 à 4)]]*Tableau33827121620[[#This Row],[Pondération]]</calculatedColumnFormula>
      <totalsRowFormula>SUM(F38:F39)</totalsRowFormula>
    </tableColumn>
    <tableColumn id="5" xr3:uid="{81C178BE-8F4C-44C1-94B1-59A9CEE7B4ED}" name="Commentaire" dataDxfId="498" totalsRowDxfId="497"/>
    <tableColumn id="6" xr3:uid="{8AB66E26-F1BA-46CE-9945-40D4377FFC5C}" name="Section _x000a_du FC" dataDxfId="496" totalsRowDxfId="495"/>
  </tableColumns>
  <tableStyleInfo name="TableStyleMedium1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A3DE0DF-C166-4568-BD54-19D5BAA771E9}" name="Tableau33649131721" displayName="Tableau33649131721" ref="C20:H25" totalsRowCount="1" headerRowDxfId="494" dataDxfId="492" totalsRowDxfId="491" headerRowBorderDxfId="493" totalsRowBorderDxfId="490">
  <tableColumns count="6">
    <tableColumn id="1" xr3:uid="{C890DD9C-77FE-4288-8C1F-6C55407854CB}" name="Questions évaluatives" totalsRowLabel="TOTAL " dataDxfId="489" totalsRowDxfId="488"/>
    <tableColumn id="2" xr3:uid="{05E3D719-0311-4B2C-9E05-85696E0A7E89}" name="Note (de 1 à 4)" dataDxfId="487" totalsRowDxfId="486"/>
    <tableColumn id="3" xr3:uid="{9316A6E4-C721-46DB-82FE-314E399E9DDE}" name="Pondération" dataDxfId="485" totalsRowDxfId="484"/>
    <tableColumn id="4" xr3:uid="{D929D516-045A-46A4-91BF-E1D5B8E5EBA6}" name="Note _x000a_pondérée" totalsRowFunction="custom" dataDxfId="483" totalsRowDxfId="482">
      <calculatedColumnFormula>Tableau33649131721[[#This Row],[Pondération]]*Tableau33649131721[[#This Row],[Note (de 1 à 4)]]</calculatedColumnFormula>
      <totalsRowFormula>SUM(Tableau33649131721[Note 
pondérée])</totalsRowFormula>
    </tableColumn>
    <tableColumn id="5" xr3:uid="{F99E0AA4-6458-48BA-A674-C1BB24BC249F}" name="Commentaire" dataDxfId="481" totalsRowDxfId="480"/>
    <tableColumn id="6" xr3:uid="{4B442A32-F0AB-4461-8D4F-7922EF5244AF}" name="Section _x000a_du Formulaire de candidature" dataDxfId="479" totalsRowDxfId="478"/>
  </tableColumns>
  <tableStyleInfo name="TableStyleMedium1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A5DA5CD8-747A-4E9D-969B-9C3477F91C54}" name="Tableau342510141822" displayName="Tableau342510141822" ref="C27:H34" totalsRowShown="0" headerRowDxfId="477" headerRowBorderDxfId="476">
  <tableColumns count="6">
    <tableColumn id="1" xr3:uid="{D8E296BD-6AA7-4A46-B3CC-DE24B28A6CC1}" name="Questions évaluatives" dataDxfId="475"/>
    <tableColumn id="2" xr3:uid="{14497B72-B7FC-4688-AEF4-D124F91D9B3F}" name="Note (de 1 à 4)" dataDxfId="474"/>
    <tableColumn id="3" xr3:uid="{04CF12AB-7ED5-49EF-98DF-DA60EA3376EC}" name="Pondération" dataDxfId="473"/>
    <tableColumn id="4" xr3:uid="{7FECC8DD-60F0-45D5-9436-224457765178}" name="Note _x000a_pondérée" dataDxfId="472">
      <calculatedColumnFormula>SUM(F22:F27)</calculatedColumnFormula>
    </tableColumn>
    <tableColumn id="5" xr3:uid="{AA595841-362F-40D8-9A1E-49F2B3517AE0}" name="Commentaire" dataDxfId="471"/>
    <tableColumn id="6" xr3:uid="{C916029F-1D0F-4E3F-8B34-C06B673A8963}" name="Section _x000a_du FC" dataDxfId="470"/>
  </tableColumns>
  <tableStyleInfo name="TableStyleMedium1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2A1ED998-DC35-481B-A32A-7FCF3E4574D3}" name="Tableau338611151923" displayName="Tableau338611151923" ref="C43:H47" totalsRowCount="1" headerRowDxfId="469" totalsRowDxfId="466" headerRowBorderDxfId="468" tableBorderDxfId="467">
  <tableColumns count="6">
    <tableColumn id="1" xr3:uid="{95BFA9F8-7764-4E57-81A4-690F8D7EBC75}" name="Questions évaluatives" totalsRowLabel="TOTAL" dataDxfId="465" totalsRowDxfId="464"/>
    <tableColumn id="2" xr3:uid="{98CD0F66-2D67-44E3-AF16-98FE15B405AA}" name="Note (de 1 à 4)" dataDxfId="463" totalsRowDxfId="462"/>
    <tableColumn id="3" xr3:uid="{C5BE23D3-5859-44AA-B98A-3FF9342EC980}" name="Pondération" dataDxfId="461" totalsRowDxfId="460"/>
    <tableColumn id="4" xr3:uid="{87299966-DF29-4804-8102-29C072127A03}" name="Note _x000a_pondérée" totalsRowFunction="custom" dataDxfId="459" totalsRowDxfId="458">
      <calculatedColumnFormula>Tableau338611151923[[#This Row],[Note (de 1 à 4)]]*Tableau338611151923[[#This Row],[Pondération]]</calculatedColumnFormula>
      <totalsRowFormula>SUM(Tableau338611151923[Note 
pondérée])</totalsRowFormula>
    </tableColumn>
    <tableColumn id="5" xr3:uid="{CD8FAA37-B0C6-4E14-B9AB-F97DB86EAEB1}" name="Commentaire" dataDxfId="457" totalsRowDxfId="456"/>
    <tableColumn id="6" xr3:uid="{7D54191B-FBF0-46CE-A162-AB400B7AEDC8}" name="Section _x000a_du FC" dataDxfId="455" totalsRowDxfId="454"/>
  </tableColumns>
  <tableStyleInfo name="TableStyleMedium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C0C4E48-18C4-4B55-9743-4BACF7F73BA0}" name="Tableau3425" displayName="Tableau3425" ref="C27:H34" totalsRowShown="0" headerRowDxfId="660" headerRowBorderDxfId="659">
  <tableColumns count="6">
    <tableColumn id="1" xr3:uid="{BA7C66DF-A3D3-4D52-945B-DA492ADBF849}" name="Questions évaluatives" dataDxfId="658"/>
    <tableColumn id="2" xr3:uid="{C5809CFC-BC7F-4B5E-9C71-60F7C2C3B06A}" name="Note (de 1 à 4)" dataDxfId="657"/>
    <tableColumn id="3" xr3:uid="{A4A0D52B-A245-49D6-A21C-2CE756D646BC}" name="Pondération" dataDxfId="656"/>
    <tableColumn id="4" xr3:uid="{854A7B32-7E42-4DB0-BC73-1E62572FB2FB}" name="Note _x000a_pondérée" dataDxfId="655">
      <calculatedColumnFormula>SUM(F22:F27)</calculatedColumnFormula>
    </tableColumn>
    <tableColumn id="5" xr3:uid="{038123C1-6A4D-4253-9E15-FCD935DF90E4}" name="Commentaire" dataDxfId="654"/>
    <tableColumn id="6" xr3:uid="{D26BC7A3-BF9A-4104-AA19-0D4A8360F5D9}" name="Section _x000a_du FC" dataDxfId="653"/>
  </tableColumns>
  <tableStyleInfo name="TableStyleMedium1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660A7B37-D639-468C-8F3F-04D34E1ED880}" name="Tableau3382712162024" displayName="Tableau3382712162024" ref="C37:H41" totalsRowCount="1" headerRowDxfId="453" totalsRowDxfId="450" headerRowBorderDxfId="452" tableBorderDxfId="451">
  <tableColumns count="6">
    <tableColumn id="1" xr3:uid="{D0ACF1F5-7406-4A79-AA2A-180A27E40881}" name="Questions évaluatives" totalsRowLabel="TOTAL" dataDxfId="449" totalsRowDxfId="448"/>
    <tableColumn id="2" xr3:uid="{9CA09615-7517-4B70-95CC-BC4E9ABDBD73}" name="Note (de 1 à 4)" dataDxfId="447" totalsRowDxfId="446"/>
    <tableColumn id="3" xr3:uid="{21A1F3CF-4680-4A2A-8109-7DA828677572}" name="Pondération" dataDxfId="445" totalsRowDxfId="444"/>
    <tableColumn id="4" xr3:uid="{6CCCB071-11E0-40F8-878F-E12A5B7BCF68}" name="Note _x000a_pondérée" totalsRowFunction="custom" dataDxfId="443" totalsRowDxfId="442">
      <calculatedColumnFormula>Tableau3382712162024[[#This Row],[Note (de 1 à 4)]]*Tableau3382712162024[[#This Row],[Pondération]]</calculatedColumnFormula>
      <totalsRowFormula>SUM(F38:F39)</totalsRowFormula>
    </tableColumn>
    <tableColumn id="5" xr3:uid="{8B9C4246-DD97-4B4C-A280-F7843ED767A6}" name="Commentaire" dataDxfId="441" totalsRowDxfId="440"/>
    <tableColumn id="6" xr3:uid="{DF05ED81-CEB4-453E-ADE2-F8685711EC65}" name="Section _x000a_du FC" dataDxfId="439" totalsRowDxfId="438"/>
  </tableColumns>
  <tableStyleInfo name="TableStyleMedium1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F47646DB-9941-47DC-B8EA-3C4AE2C495B4}" name="Tableau3364913172125" displayName="Tableau3364913172125" ref="C20:H25" totalsRowCount="1" headerRowDxfId="437" totalsRowDxfId="435" headerRowBorderDxfId="436" totalsRowBorderDxfId="434">
  <tableColumns count="6">
    <tableColumn id="1" xr3:uid="{9FDBF44D-BE4B-4B82-B4ED-88606704C0B4}" name="Questions évaluatives" totalsRowLabel="TOTAL " dataDxfId="433" totalsRowDxfId="432"/>
    <tableColumn id="2" xr3:uid="{AB9457CA-EB5E-4A8F-A5F5-3E3BA933E950}" name="Note (de 1 à 4)" dataDxfId="431" totalsRowDxfId="430"/>
    <tableColumn id="3" xr3:uid="{D2843358-1A02-4947-ADBD-20D9827E4D6C}" name="Pondération" dataDxfId="429" totalsRowDxfId="428"/>
    <tableColumn id="4" xr3:uid="{BFB83B20-6625-4F20-8FBC-6BB0C5742444}" name="Note _x000a_pondérée" totalsRowFunction="custom" dataDxfId="427" totalsRowDxfId="426">
      <calculatedColumnFormula>Tableau3364913172125[[#This Row],[Pondération]]*Tableau3364913172125[[#This Row],[Note (de 1 à 4)]]</calculatedColumnFormula>
      <totalsRowFormula>SUM(Tableau3364913172125[Note 
pondérée])</totalsRowFormula>
    </tableColumn>
    <tableColumn id="5" xr3:uid="{B0C6811B-2C56-468F-8104-56351A3AA4C8}" name="Commentaire" dataDxfId="425" totalsRowDxfId="424"/>
    <tableColumn id="6" xr3:uid="{91558B0C-449E-42CE-9A5E-F204B0C55F08}" name="Section _x000a_du Formulaire de candidature" dataDxfId="423" totalsRowDxfId="422"/>
  </tableColumns>
  <tableStyleInfo name="TableStyleMedium1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3D9DC4B1-9CCD-45A2-AFAF-119355298C8E}" name="Tableau34251014182226" displayName="Tableau34251014182226" ref="C27:H34" totalsRowShown="0" headerRowDxfId="421" headerRowBorderDxfId="420">
  <tableColumns count="6">
    <tableColumn id="1" xr3:uid="{FE992CF2-F45A-4D7D-A36E-CC666A919772}" name="Questions évaluatives" dataDxfId="419"/>
    <tableColumn id="2" xr3:uid="{706BE704-BBD5-4DC4-9AFB-E14EF36C8C80}" name="Note (de 1 à 4)" dataDxfId="418"/>
    <tableColumn id="3" xr3:uid="{2830A847-D0EA-4464-88B9-80AC793C8491}" name="Pondération" dataDxfId="417"/>
    <tableColumn id="4" xr3:uid="{1B2BABC9-701F-45FA-A9E5-3279941AD587}" name="Note _x000a_pondérée" dataDxfId="416">
      <calculatedColumnFormula>SUM(F22:F27)</calculatedColumnFormula>
    </tableColumn>
    <tableColumn id="5" xr3:uid="{72BB79E4-8250-4052-A866-03AE3680359D}" name="Commentaire" dataDxfId="415"/>
    <tableColumn id="6" xr3:uid="{842CC62D-0900-42E8-A23C-551515D517B6}" name="Section _x000a_du FC" dataDxfId="414"/>
  </tableColumns>
  <tableStyleInfo name="TableStyleMedium1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E9710D7-D111-41D9-99F4-0B080772337B}" name="Tableau33861115192327" displayName="Tableau33861115192327" ref="C43:H47" totalsRowCount="1" headerRowDxfId="413" totalsRowDxfId="410" headerRowBorderDxfId="412" tableBorderDxfId="411">
  <tableColumns count="6">
    <tableColumn id="1" xr3:uid="{E5631368-EB17-409B-A964-4EC744BFC1F3}" name="Questions évaluatives" totalsRowLabel="TOTAL" dataDxfId="409" totalsRowDxfId="408"/>
    <tableColumn id="2" xr3:uid="{75B93254-D244-46D4-ADE7-7BB35E398DA4}" name="Note (de 1 à 4)" dataDxfId="407" totalsRowDxfId="406"/>
    <tableColumn id="3" xr3:uid="{84F55890-7E93-443E-B5A7-D582C6FEF0C7}" name="Pondération" dataDxfId="405" totalsRowDxfId="404"/>
    <tableColumn id="4" xr3:uid="{5141DFB0-17C5-4B74-A38F-7E772C197E57}" name="Note _x000a_pondérée" totalsRowFunction="custom" dataDxfId="403" totalsRowDxfId="402">
      <calculatedColumnFormula>Tableau33861115192327[[#This Row],[Note (de 1 à 4)]]*Tableau33861115192327[[#This Row],[Pondération]]</calculatedColumnFormula>
      <totalsRowFormula>SUM(Tableau33861115192327[Note 
pondérée])</totalsRowFormula>
    </tableColumn>
    <tableColumn id="5" xr3:uid="{859241EB-B4DB-40F8-8EA6-34CD818390FB}" name="Commentaire" dataDxfId="401" totalsRowDxfId="400"/>
    <tableColumn id="6" xr3:uid="{DAE57949-F4C9-40D2-BD9C-6F38FEDD225F}" name="Section _x000a_du FC" dataDxfId="399" totalsRowDxfId="398"/>
  </tableColumns>
  <tableStyleInfo name="TableStyleMedium1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4B7D7A7E-CB0C-4081-8171-520670814303}" name="Tableau338271216202428" displayName="Tableau338271216202428" ref="C37:H41" totalsRowCount="1" headerRowDxfId="397" totalsRowDxfId="394" headerRowBorderDxfId="396" tableBorderDxfId="395">
  <tableColumns count="6">
    <tableColumn id="1" xr3:uid="{C2E9CA9F-857A-456B-BB31-703CF6EDE666}" name="Questions évaluatives" totalsRowLabel="TOTAL" dataDxfId="393" totalsRowDxfId="392"/>
    <tableColumn id="2" xr3:uid="{B7CD299A-D9A5-4003-9B42-59D457A3C568}" name="Note (de 1 à 4)" dataDxfId="391" totalsRowDxfId="390"/>
    <tableColumn id="3" xr3:uid="{DEDAA3A5-4B60-4750-BC72-121461BDC7A0}" name="Pondération" dataDxfId="389" totalsRowDxfId="388"/>
    <tableColumn id="4" xr3:uid="{DB336A9A-19F8-481C-AFCC-6C3D99E32B46}" name="Note _x000a_pondérée" totalsRowFunction="custom" dataDxfId="387" totalsRowDxfId="386">
      <calculatedColumnFormula>Tableau338271216202428[[#This Row],[Note (de 1 à 4)]]*Tableau338271216202428[[#This Row],[Pondération]]</calculatedColumnFormula>
      <totalsRowFormula>SUM(F38:F40)</totalsRowFormula>
    </tableColumn>
    <tableColumn id="5" xr3:uid="{C79236E1-12D5-42A6-9CB5-61195A763D9D}" name="Commentaire" dataDxfId="385" totalsRowDxfId="384"/>
    <tableColumn id="6" xr3:uid="{45411925-E431-4CF7-AE45-9ABF0DF1CBE9}" name="Section _x000a_du FC" dataDxfId="383" totalsRowDxfId="382"/>
  </tableColumns>
  <tableStyleInfo name="TableStyleMedium1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77C07D3C-A8CA-40E3-B53B-A60C665C603C}" name="Tableau336491317212529" displayName="Tableau336491317212529" ref="C20:H25" totalsRowCount="1" headerRowDxfId="381" totalsRowDxfId="379" headerRowBorderDxfId="380" totalsRowBorderDxfId="378">
  <tableColumns count="6">
    <tableColumn id="1" xr3:uid="{EF8364D4-FB84-445A-AF08-DAB8A9C9658D}" name="Questions évaluatives" totalsRowLabel="TOTAL " dataDxfId="377" totalsRowDxfId="376"/>
    <tableColumn id="2" xr3:uid="{B8A31125-507B-4E68-BF9C-DDB48D2A8FF1}" name="Note (de 1 à 4)" dataDxfId="375" totalsRowDxfId="374"/>
    <tableColumn id="3" xr3:uid="{A92C91F6-C1B0-445D-A83A-D8A8D67C62A4}" name="Pondération" dataDxfId="373" totalsRowDxfId="372"/>
    <tableColumn id="4" xr3:uid="{272F41F9-294B-4D87-A8F0-0F660F8E6CB1}" name="Note _x000a_pondérée" totalsRowFunction="custom" dataDxfId="371" totalsRowDxfId="370">
      <calculatedColumnFormula>Tableau336491317212529[[#This Row],[Pondération]]*Tableau336491317212529[[#This Row],[Note (de 1 à 4)]]</calculatedColumnFormula>
      <totalsRowFormula>SUM(Tableau336491317212529[Note 
pondérée])</totalsRowFormula>
    </tableColumn>
    <tableColumn id="5" xr3:uid="{8F45B864-F470-406D-9844-D91D1CBE7608}" name="Commentaire" dataDxfId="369" totalsRowDxfId="368"/>
    <tableColumn id="6" xr3:uid="{20C191D4-3EB4-41FE-A5EF-57E92EE6FCE0}" name="Section _x000a_du Formulaire de candidature" dataDxfId="367" totalsRowDxfId="366"/>
  </tableColumns>
  <tableStyleInfo name="TableStyleMedium1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1F32CD34-340B-42D8-8381-574ADD7A9573}" name="Tableau3425101418222630" displayName="Tableau3425101418222630" ref="C27:H34" totalsRowShown="0" headerRowDxfId="365" headerRowBorderDxfId="364">
  <tableColumns count="6">
    <tableColumn id="1" xr3:uid="{F71EC4AB-26CC-4D8C-B055-6517DA6CD81A}" name="Questions évaluatives" dataDxfId="363"/>
    <tableColumn id="2" xr3:uid="{C08D9A2C-313C-47BE-AF5D-8DA8228A69D7}" name="Note (de 1 à 4)" dataDxfId="362"/>
    <tableColumn id="3" xr3:uid="{A3397063-9F3F-4A58-81AE-47AA14DBE036}" name="Pondération" dataDxfId="361"/>
    <tableColumn id="4" xr3:uid="{AC1DEE0C-5B07-4E54-A3CE-EFEF25BF6214}" name="Note _x000a_pondérée" dataDxfId="360">
      <calculatedColumnFormula>SUM(F22:F27)</calculatedColumnFormula>
    </tableColumn>
    <tableColumn id="5" xr3:uid="{6E2FB80D-AB06-4D45-982D-7CB23C9808E8}" name="Commentaire" dataDxfId="359"/>
    <tableColumn id="6" xr3:uid="{FAC3CFBE-07D2-49D0-A37D-517688D97A93}" name="Section _x000a_du FC" dataDxfId="358"/>
  </tableColumns>
  <tableStyleInfo name="TableStyleMedium1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D3858CD2-2CD5-40AA-8741-70C412FA2E46}" name="Tableau3386111519232731" displayName="Tableau3386111519232731" ref="C43:H47" totalsRowCount="1" headerRowDxfId="357" totalsRowDxfId="354" headerRowBorderDxfId="356" tableBorderDxfId="355">
  <tableColumns count="6">
    <tableColumn id="1" xr3:uid="{552AE224-09FB-4C54-B3EF-BE9D59E42F90}" name="Questions évaluatives" totalsRowLabel="TOTAL" dataDxfId="353" totalsRowDxfId="352"/>
    <tableColumn id="2" xr3:uid="{32093EAB-FF19-411D-A271-55E0CD670490}" name="Note (de 1 à 4)" dataDxfId="351" totalsRowDxfId="350"/>
    <tableColumn id="3" xr3:uid="{D5D6C7B7-F3CA-414F-9024-DEA8844C9D15}" name="Pondération" dataDxfId="349" totalsRowDxfId="348"/>
    <tableColumn id="4" xr3:uid="{DDC65054-7935-4FA3-919C-04A0EA0B3516}" name="Note _x000a_pondérée" totalsRowFunction="custom" dataDxfId="347" totalsRowDxfId="346">
      <calculatedColumnFormula>Tableau3386111519232731[[#This Row],[Note (de 1 à 4)]]*Tableau3386111519232731[[#This Row],[Pondération]]</calculatedColumnFormula>
      <totalsRowFormula>SUM(Tableau3386111519232731[Note 
pondérée])</totalsRowFormula>
    </tableColumn>
    <tableColumn id="5" xr3:uid="{BB28FEEC-1812-4FFD-8E48-282436717C72}" name="Commentaire" dataDxfId="345" totalsRowDxfId="344"/>
    <tableColumn id="6" xr3:uid="{C4B1522B-7372-460F-AE25-B43AB0796C9C}" name="Section _x000a_du FC" dataDxfId="343" totalsRowDxfId="342"/>
  </tableColumns>
  <tableStyleInfo name="TableStyleMedium1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CCE80E27-36AA-469E-9BD6-C3F79DBA675F}" name="Tableau33827121620242832" displayName="Tableau33827121620242832" ref="C37:H41" totalsRowCount="1" headerRowDxfId="341" headerRowBorderDxfId="340" tableBorderDxfId="339">
  <tableColumns count="6">
    <tableColumn id="1" xr3:uid="{3764B81A-41CC-4192-9C2A-AFB57270FEC4}" name="Questions évaluatives" totalsRowLabel="TOTAL" dataDxfId="338" totalsRowDxfId="337"/>
    <tableColumn id="2" xr3:uid="{B291F577-DF3D-4018-8801-E10FAA350613}" name="Note (de 1 à 4)" dataDxfId="336" totalsRowDxfId="335"/>
    <tableColumn id="3" xr3:uid="{014BE738-EC0E-4867-885E-C909FC7D3BB2}" name="Pondération" dataDxfId="334" totalsRowDxfId="333"/>
    <tableColumn id="4" xr3:uid="{D87B1C88-AE2E-4504-A443-E2E9D3C34060}" name="Note _x000a_pondérée" totalsRowFunction="custom" dataDxfId="332" totalsRowDxfId="331">
      <calculatedColumnFormula>Tableau33827121620242832[[#This Row],[Note (de 1 à 4)]]*Tableau33827121620242832[[#This Row],[Pondération]]</calculatedColumnFormula>
      <totalsRowFormula>SUM(F38:F40)</totalsRowFormula>
    </tableColumn>
    <tableColumn id="5" xr3:uid="{4AA977D1-DC47-418F-BD69-FB6FBBF1219D}" name="Commentaire" dataDxfId="330" totalsRowDxfId="329"/>
    <tableColumn id="6" xr3:uid="{5F84BAD6-1776-44B7-84E3-07A3E4201314}" name="Section _x000a_du FC" dataDxfId="328" totalsRowDxfId="327"/>
  </tableColumns>
  <tableStyleInfo name="TableStyleMedium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CB62FC5A-0664-4FE8-AEB3-DDBC489BD037}" name="Tableau33649131721252933" displayName="Tableau33649131721252933" ref="C20:H25" totalsRowCount="1" headerRowDxfId="326" totalsRowDxfId="324" headerRowBorderDxfId="325" totalsRowBorderDxfId="323">
  <tableColumns count="6">
    <tableColumn id="1" xr3:uid="{181E915B-7FE6-477F-9801-1CB3A52FF64F}" name="Questions évaluatives" totalsRowLabel="TOTAL " dataDxfId="322" totalsRowDxfId="321"/>
    <tableColumn id="2" xr3:uid="{F3D3E6AC-773D-4C99-AFD8-66C3BAF2E1C3}" name="Note (de 1 à 4)" dataDxfId="320" totalsRowDxfId="319"/>
    <tableColumn id="3" xr3:uid="{6354821D-BBB5-486B-BAD6-0E591C42C714}" name="Pondération" dataDxfId="318" totalsRowDxfId="317"/>
    <tableColumn id="4" xr3:uid="{B8ABEA8E-002B-4A49-A602-48C83B088C16}" name="Note _x000a_pondérée" totalsRowFunction="custom" dataDxfId="316" totalsRowDxfId="315">
      <calculatedColumnFormula>Tableau33649131721252933[[#This Row],[Pondération]]*Tableau33649131721252933[[#This Row],[Note (de 1 à 4)]]</calculatedColumnFormula>
      <totalsRowFormula>SUM(Tableau33649131721252933[Note 
pondérée])</totalsRowFormula>
    </tableColumn>
    <tableColumn id="5" xr3:uid="{080E9238-52DB-4BAC-936E-1168A1D919ED}" name="Commentaire" dataDxfId="314" totalsRowDxfId="313"/>
    <tableColumn id="6" xr3:uid="{979F6DC7-7703-4CBD-BACE-B2DA52F1C8C4}" name="Section _x000a_du Formulaire de candidature" dataDxfId="312" totalsRowDxfId="311"/>
  </tableColumns>
  <tableStyleInfo name="TableStyleMedium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4B7561A-3F46-4291-AA39-8404D6695D4E}" name="Tableau3386" displayName="Tableau3386" ref="C43:H47" totalsRowCount="1" headerRowDxfId="652" totalsRowDxfId="649" headerRowBorderDxfId="651" tableBorderDxfId="650">
  <tableColumns count="6">
    <tableColumn id="1" xr3:uid="{87EA32EF-A3B0-4BFE-BE06-CC0CCC2DFC55}" name="Questions évaluatives" totalsRowLabel="TOTAL" dataDxfId="33" totalsRowDxfId="32"/>
    <tableColumn id="2" xr3:uid="{D82B6AA7-4EA6-4757-84DB-51859A46E760}" name="Note (de 1 à 4)" dataDxfId="34"/>
    <tableColumn id="3" xr3:uid="{9FC4C9AD-CDA2-4915-B27D-E8D6A52F217F}" name="Pondération" dataDxfId="31" totalsRowDxfId="30"/>
    <tableColumn id="4" xr3:uid="{EA31BE64-14BB-49A1-9DAC-7BC870533149}" name="Note _x000a_pondérée" totalsRowFunction="custom" dataDxfId="29" totalsRowDxfId="28">
      <calculatedColumnFormula>Tableau3386[[#This Row],[Note (de 1 à 4)]]*Tableau3386[[#This Row],[Pondération]]</calculatedColumnFormula>
      <totalsRowFormula>SUM(Tableau3386[Note 
pondérée])</totalsRowFormula>
    </tableColumn>
    <tableColumn id="5" xr3:uid="{6353F283-8E32-47F8-AE29-3FA4C257992C}" name="Commentaire" dataDxfId="27" totalsRowDxfId="26"/>
    <tableColumn id="6" xr3:uid="{C86C5BE3-691B-46E3-B8C0-E5D4D5EB0A4C}" name="Section _x000a_du FC" dataDxfId="25" totalsRowDxfId="24"/>
  </tableColumns>
  <tableStyleInfo name="TableStyleMedium1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BA4B881C-16CB-4AAC-8690-B07279F7C278}" name="Tableau342510141822263034" displayName="Tableau342510141822263034" ref="C27:H34" totalsRowShown="0" headerRowDxfId="310" headerRowBorderDxfId="309">
  <tableColumns count="6">
    <tableColumn id="1" xr3:uid="{87D5E7EF-3336-4323-B498-59459E68046C}" name="Questions évaluatives" dataDxfId="308"/>
    <tableColumn id="2" xr3:uid="{03777B38-0F88-4860-B9CF-B18DF82EEC45}" name="Note (de 1 à 4)" dataDxfId="307"/>
    <tableColumn id="3" xr3:uid="{59F0043E-FF81-4025-8E72-3A60DDEC347B}" name="Pondération" dataDxfId="306"/>
    <tableColumn id="4" xr3:uid="{E04295FF-84B4-4E6C-8252-9B78132B2333}" name="Note _x000a_pondérée" dataDxfId="305">
      <calculatedColumnFormula>SUM(F22:F27)</calculatedColumnFormula>
    </tableColumn>
    <tableColumn id="5" xr3:uid="{3D3D0917-CEEE-42F7-8F82-F51925B055CC}" name="Commentaire" dataDxfId="304"/>
    <tableColumn id="6" xr3:uid="{B4DCF77E-D9CC-48B1-87E8-7E5C71466DC5}" name="Section _x000a_du FC" dataDxfId="303"/>
  </tableColumns>
  <tableStyleInfo name="TableStyleMedium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765EA0DB-01F3-4CDE-8259-A764EEE28136}" name="Tableau338611151923273135" displayName="Tableau338611151923273135" ref="C43:H47" totalsRowCount="1" headerRowDxfId="302" totalsRowDxfId="299" headerRowBorderDxfId="301" tableBorderDxfId="300">
  <tableColumns count="6">
    <tableColumn id="1" xr3:uid="{53DED841-3332-4CEC-8B2B-0997C9B8916B}" name="Questions évaluatives" totalsRowLabel="TOTAL" dataDxfId="298" totalsRowDxfId="297"/>
    <tableColumn id="2" xr3:uid="{604BB701-3898-4B1B-9929-28F764FAF2BC}" name="Note (de 1 à 4)" dataDxfId="296" totalsRowDxfId="295"/>
    <tableColumn id="3" xr3:uid="{3185BB94-2E30-4387-9F73-73F1742EA6A4}" name="Pondération" dataDxfId="294" totalsRowDxfId="293"/>
    <tableColumn id="4" xr3:uid="{C4FC0D05-9B30-4FB7-8D86-9272BEB43D9B}" name="Note _x000a_pondérée" totalsRowFunction="custom" dataDxfId="292" totalsRowDxfId="291">
      <calculatedColumnFormula>Tableau338611151923273135[[#This Row],[Note (de 1 à 4)]]*Tableau338611151923273135[[#This Row],[Pondération]]</calculatedColumnFormula>
      <totalsRowFormula>SUM(Tableau338611151923273135[Note 
pondérée])</totalsRowFormula>
    </tableColumn>
    <tableColumn id="5" xr3:uid="{B8A2AB0D-75DE-4153-B306-95FDD8C3467F}" name="Commentaire" dataDxfId="290" totalsRowDxfId="289"/>
    <tableColumn id="6" xr3:uid="{7E4EC9CA-3368-4B98-86F8-1EE8269812BF}" name="Section _x000a_du FC" dataDxfId="288" totalsRowDxfId="287"/>
  </tableColumns>
  <tableStyleInfo name="TableStyleMedium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3ED62D7-BBF0-467A-9382-9FC8B52B35C2}" name="Tableau3382712162024283237" displayName="Tableau3382712162024283237" ref="C37:H41" totalsRowCount="1" headerRowDxfId="286" headerRowBorderDxfId="285" tableBorderDxfId="284">
  <tableColumns count="6">
    <tableColumn id="1" xr3:uid="{E7D79E51-377E-43DA-9415-FA4CBDFE6D3E}" name="Questions évaluatives" totalsRowLabel="TOTAL" dataDxfId="283" totalsRowDxfId="282"/>
    <tableColumn id="2" xr3:uid="{2C8C60AF-078A-4300-9C7D-DE6747BD2133}" name="Note (de 1 à 4)" dataDxfId="281" totalsRowDxfId="280"/>
    <tableColumn id="3" xr3:uid="{810F2A0D-FB9A-4525-B8AB-DA27D2BC3925}" name="Pondération" dataDxfId="279" totalsRowDxfId="278"/>
    <tableColumn id="4" xr3:uid="{B3D35278-414B-44FA-A01D-73084F4E19AB}" name="Note _x000a_pondérée" totalsRowFunction="custom" dataDxfId="277" totalsRowDxfId="276">
      <calculatedColumnFormula>Tableau3382712162024283237[[#This Row],[Note (de 1 à 4)]]*Tableau3382712162024283237[[#This Row],[Pondération]]</calculatedColumnFormula>
      <totalsRowFormula>SUM(F38:F40)</totalsRowFormula>
    </tableColumn>
    <tableColumn id="5" xr3:uid="{83BA1B86-CFC7-47A9-B04A-E886B006AFAC}" name="Commentaire" dataDxfId="275" totalsRowDxfId="274"/>
    <tableColumn id="6" xr3:uid="{4E43C12D-1F6C-43B3-B21B-CCD0F200ABD2}" name="Section _x000a_du FC" dataDxfId="273" totalsRowDxfId="272"/>
  </tableColumns>
  <tableStyleInfo name="TableStyleMedium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E7F9B167-33A6-47D0-A5E0-F0539F088334}" name="Tableau3364913172125293339" displayName="Tableau3364913172125293339" ref="C20:H25" totalsRowCount="1" headerRowDxfId="271" totalsRowDxfId="269" headerRowBorderDxfId="270" totalsRowBorderDxfId="268">
  <tableColumns count="6">
    <tableColumn id="1" xr3:uid="{7A130F36-B1F5-414D-BB4F-79A23C81F3DD}" name="Questions évaluatives" totalsRowLabel="TOTAL " dataDxfId="267" totalsRowDxfId="266"/>
    <tableColumn id="2" xr3:uid="{1EE0310E-2E21-41DD-9859-094F35D5BC1A}" name="Note (de 1 à 4)" dataDxfId="265" totalsRowDxfId="264"/>
    <tableColumn id="3" xr3:uid="{A2A3E9BF-D8E4-46DB-B331-A834A8F4CBDD}" name="Pondération" dataDxfId="263" totalsRowDxfId="262"/>
    <tableColumn id="4" xr3:uid="{BE8A74C1-58A5-433C-829E-2668075B11A0}" name="Note _x000a_pondérée" totalsRowFunction="custom" dataDxfId="261" totalsRowDxfId="260">
      <calculatedColumnFormula>Tableau3364913172125293339[[#This Row],[Pondération]]*Tableau3364913172125293339[[#This Row],[Note (de 1 à 4)]]</calculatedColumnFormula>
      <totalsRowFormula>SUM(Tableau3364913172125293339[Note 
pondérée])</totalsRowFormula>
    </tableColumn>
    <tableColumn id="5" xr3:uid="{E2D4884F-4FEB-4E03-9AF2-781928460CC0}" name="Commentaire" dataDxfId="259" totalsRowDxfId="258"/>
    <tableColumn id="6" xr3:uid="{0457777F-699D-432E-B242-9EC8F3819BFC}" name="Section _x000a_du Formulaire de candidature" dataDxfId="257" totalsRowDxfId="256"/>
  </tableColumns>
  <tableStyleInfo name="TableStyleMedium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1A9A66DE-8D75-4B71-BB7F-6AC2A483FA2C}" name="Tableau34251014182226303440" displayName="Tableau34251014182226303440" ref="C27:H34" totalsRowShown="0" headerRowDxfId="255" headerRowBorderDxfId="254">
  <tableColumns count="6">
    <tableColumn id="1" xr3:uid="{A4097371-BF28-490C-A40D-10BA238D7856}" name="Questions évaluatives" dataDxfId="253"/>
    <tableColumn id="2" xr3:uid="{7E4DDD4C-95FF-45DB-B3A6-84DEB38A796E}" name="Note (de 1 à 4)" dataDxfId="252"/>
    <tableColumn id="3" xr3:uid="{16C97EC3-A0FD-4072-9713-27363CFE4291}" name="Pondération" dataDxfId="251"/>
    <tableColumn id="4" xr3:uid="{A0C8ABD4-3A0B-42EB-9712-4D69F1717F9F}" name="Note _x000a_pondérée" dataDxfId="250">
      <calculatedColumnFormula>SUM(F22:F27)</calculatedColumnFormula>
    </tableColumn>
    <tableColumn id="5" xr3:uid="{8DD644A6-C55D-4B5F-8958-AA77E5ECE434}" name="Commentaire" dataDxfId="249"/>
    <tableColumn id="6" xr3:uid="{CB2F875B-B97F-4B58-ACB1-62BD1A26F899}" name="Section _x000a_du FC" dataDxfId="248"/>
  </tableColumns>
  <tableStyleInfo name="TableStyleMedium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C53293FA-8463-4FF9-A175-EE7661C5484A}" name="Tableau33861115192327313541" displayName="Tableau33861115192327313541" ref="C43:H47" totalsRowCount="1" headerRowDxfId="247" totalsRowDxfId="244" headerRowBorderDxfId="246" tableBorderDxfId="245">
  <tableColumns count="6">
    <tableColumn id="1" xr3:uid="{A9EC8AF3-D0F1-4AAB-8248-0798754C0C3D}" name="Questions évaluatives" totalsRowLabel="TOTAL" dataDxfId="243" totalsRowDxfId="242"/>
    <tableColumn id="2" xr3:uid="{821E4DDF-86FA-4BB9-8475-D07FBEE914E8}" name="Note (de 1 à 4)" dataDxfId="241" totalsRowDxfId="240"/>
    <tableColumn id="3" xr3:uid="{3BF92068-D718-43AC-88A5-4E2800FB671A}" name="Pondération" dataDxfId="239" totalsRowDxfId="238"/>
    <tableColumn id="4" xr3:uid="{D9FB672C-BD96-4F2B-B662-AC9A1C7F41ED}" name="Note _x000a_pondérée" totalsRowFunction="custom" dataDxfId="237" totalsRowDxfId="236">
      <calculatedColumnFormula>Tableau33861115192327313541[[#This Row],[Note (de 1 à 4)]]*Tableau33861115192327313541[[#This Row],[Pondération]]</calculatedColumnFormula>
      <totalsRowFormula>SUM(Tableau33861115192327313541[Note 
pondérée])</totalsRowFormula>
    </tableColumn>
    <tableColumn id="5" xr3:uid="{19174192-702C-487C-85A7-D7C3F8362658}" name="Commentaire" dataDxfId="235" totalsRowDxfId="234"/>
    <tableColumn id="6" xr3:uid="{F2E37C02-A9D6-4FF6-AB28-FA5936B88469}" name="Section _x000a_du FC" dataDxfId="233" totalsRowDxfId="232"/>
  </tableColumns>
  <tableStyleInfo name="TableStyleMedium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5DAF5D53-4062-4909-A497-F6E1823BF7ED}" name="Tableau338271216202428323743" displayName="Tableau338271216202428323743" ref="C37:H41" totalsRowCount="1" headerRowDxfId="231" headerRowBorderDxfId="230" tableBorderDxfId="229">
  <tableColumns count="6">
    <tableColumn id="1" xr3:uid="{91F084B0-F0EA-431D-8D3C-3C4D481EDA27}" name="Questions évaluatives" totalsRowLabel="TOTAL" dataDxfId="228" totalsRowDxfId="227"/>
    <tableColumn id="2" xr3:uid="{860483AD-3737-4313-A682-7E0612DFF0CC}" name="Note (de 1 à 4)" dataDxfId="226" totalsRowDxfId="225"/>
    <tableColumn id="3" xr3:uid="{F31663E3-AEE1-4C58-95A8-6AF5DE2E8D76}" name="Pondération" dataDxfId="224" totalsRowDxfId="223"/>
    <tableColumn id="4" xr3:uid="{72A57C1F-3F14-4B65-B4F9-6C671B502E17}" name="Note _x000a_pondérée" totalsRowFunction="custom" dataDxfId="222" totalsRowDxfId="221">
      <calculatedColumnFormula>Tableau338271216202428323743[[#This Row],[Note (de 1 à 4)]]*Tableau338271216202428323743[[#This Row],[Pondération]]</calculatedColumnFormula>
      <totalsRowFormula>SUM(F38:F40)</totalsRowFormula>
    </tableColumn>
    <tableColumn id="5" xr3:uid="{0834EED9-DA89-40CD-AAE9-FBFBE027F38A}" name="Commentaire" dataDxfId="220" totalsRowDxfId="219"/>
    <tableColumn id="6" xr3:uid="{E64105C8-7B40-43F0-A07C-1205745E1704}" name="Section _x000a_du FC" dataDxfId="218" totalsRowDxfId="217"/>
  </tableColumns>
  <tableStyleInfo name="TableStyleMedium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CB1F7AE-1D47-4157-AE44-CA29600964B4}" name="Tableau336491317212529333944" displayName="Tableau336491317212529333944" ref="C20:H25" totalsRowCount="1" headerRowDxfId="216" totalsRowDxfId="214" headerRowBorderDxfId="215" totalsRowBorderDxfId="213">
  <tableColumns count="6">
    <tableColumn id="1" xr3:uid="{E63FB277-2B4F-4A1B-93A0-408D1F3FB40E}" name="Questions évaluatives" totalsRowLabel="TOTAL " dataDxfId="212" totalsRowDxfId="211"/>
    <tableColumn id="2" xr3:uid="{4661B101-9328-49B0-B792-5DD0E8363352}" name="Note (de 1 à 4)" dataDxfId="210" totalsRowDxfId="209"/>
    <tableColumn id="3" xr3:uid="{5E3F0A27-8778-436A-8B22-D7D01A629072}" name="Pondération" dataDxfId="208" totalsRowDxfId="207"/>
    <tableColumn id="4" xr3:uid="{31E88442-0C45-406C-B1B2-2B469001ADB2}" name="Note _x000a_pondérée" totalsRowFunction="custom" dataDxfId="206" totalsRowDxfId="205">
      <calculatedColumnFormula>Tableau336491317212529333944[[#This Row],[Pondération]]*Tableau336491317212529333944[[#This Row],[Note (de 1 à 4)]]</calculatedColumnFormula>
      <totalsRowFormula>SUM(Tableau336491317212529333944[Note 
pondérée])</totalsRowFormula>
    </tableColumn>
    <tableColumn id="5" xr3:uid="{FBF86C16-0220-4CF3-A077-E8449366EA15}" name="Commentaire" dataDxfId="204" totalsRowDxfId="203"/>
    <tableColumn id="6" xr3:uid="{49385142-D86F-4B3E-9458-C111E3C34314}" name="Section _x000a_du Formulaire de candidature" dataDxfId="202" totalsRowDxfId="201"/>
  </tableColumns>
  <tableStyleInfo name="TableStyleMedium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EC3A2BAC-9F6B-4903-A170-37381D690740}" name="Tableau3425101418222630344045" displayName="Tableau3425101418222630344045" ref="C27:H34" totalsRowShown="0" headerRowDxfId="200" headerRowBorderDxfId="199">
  <tableColumns count="6">
    <tableColumn id="1" xr3:uid="{57CCADD5-1E1C-4F2C-A888-BF997F0A8E46}" name="Questions évaluatives" dataDxfId="198"/>
    <tableColumn id="2" xr3:uid="{959C06A3-51AC-4DD1-AEDD-DDB049F4DD23}" name="Note (de 1 à 4)" dataDxfId="197"/>
    <tableColumn id="3" xr3:uid="{DCB51192-7E8F-4E4E-AA87-B04575EBDEA0}" name="Pondération" dataDxfId="196"/>
    <tableColumn id="4" xr3:uid="{609C2FC3-9DEB-4BD5-87BA-FF27EBB6B2C3}" name="Note _x000a_pondérée" dataDxfId="195">
      <calculatedColumnFormula>SUM(F22:F27)</calculatedColumnFormula>
    </tableColumn>
    <tableColumn id="5" xr3:uid="{A13E3E55-9DDA-4877-ADD0-41D92E2AE2B1}" name="Commentaire" dataDxfId="194"/>
    <tableColumn id="6" xr3:uid="{01769A63-4F82-4823-85EF-77D8F3335732}" name="Section _x000a_du FC" dataDxfId="193"/>
  </tableColumns>
  <tableStyleInfo name="TableStyleMedium1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EF8A4A9C-4A78-4FC7-947A-EBB550D036CE}" name="Tableau3386111519232731354146" displayName="Tableau3386111519232731354146" ref="C43:H47" totalsRowCount="1" headerRowDxfId="192" totalsRowDxfId="189" headerRowBorderDxfId="191" tableBorderDxfId="190">
  <tableColumns count="6">
    <tableColumn id="1" xr3:uid="{91CFD976-06C9-4B2A-8252-C088EE94D356}" name="Questions évaluatives" totalsRowLabel="TOTAL" dataDxfId="188" totalsRowDxfId="187"/>
    <tableColumn id="2" xr3:uid="{2ED8D176-F8D9-4424-B36B-A95C9F2E9B42}" name="Note (de 1 à 4)" dataDxfId="186" totalsRowDxfId="185"/>
    <tableColumn id="3" xr3:uid="{8FE9EB32-4674-4A3B-9185-B3012EE13E46}" name="Pondération" dataDxfId="184" totalsRowDxfId="183"/>
    <tableColumn id="4" xr3:uid="{9957B4E8-C357-470B-9F25-8AE026E4D79C}" name="Note _x000a_pondérée" totalsRowFunction="custom" dataDxfId="182" totalsRowDxfId="181">
      <calculatedColumnFormula>Tableau3386111519232731354146[[#This Row],[Note (de 1 à 4)]]*Tableau3386111519232731354146[[#This Row],[Pondération]]</calculatedColumnFormula>
      <totalsRowFormula>SUM(Tableau3386111519232731354146[Note 
pondérée])</totalsRowFormula>
    </tableColumn>
    <tableColumn id="5" xr3:uid="{3C0F0C3D-0705-41CC-A86E-0243D1D9D026}" name="Commentaire" dataDxfId="180" totalsRowDxfId="179"/>
    <tableColumn id="6" xr3:uid="{B0AF1AC8-44FB-4BB1-B178-9CC1FAE4B121}" name="Section _x000a_du FC" dataDxfId="178" totalsRowDxfId="177"/>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559CA0C-DB71-4A82-B961-08CCC546132C}" name="Tableau33827" displayName="Tableau33827" ref="C37:H41" totalsRowCount="1" headerRowDxfId="648" totalsRowDxfId="645" headerRowBorderDxfId="647" tableBorderDxfId="646">
  <tableColumns count="6">
    <tableColumn id="1" xr3:uid="{F9AEE95E-B145-4FB0-BA74-4BE3463337AB}" name="Questions évaluatives" totalsRowLabel="TOTAL" dataDxfId="644" totalsRowDxfId="40"/>
    <tableColumn id="2" xr3:uid="{67225E3A-81F2-4612-BF7A-0BADCB9AD931}" name="Note (de 1 à 4)" dataDxfId="643" totalsRowDxfId="39"/>
    <tableColumn id="3" xr3:uid="{5FD74C40-B6F3-4B76-9E56-2FCF787A8316}" name="Pondération" dataDxfId="642" totalsRowDxfId="38"/>
    <tableColumn id="4" xr3:uid="{D1690CC8-568D-4715-8A76-E407D6AD1906}" name="Note _x000a_pondérée" totalsRowFunction="custom" dataDxfId="641" totalsRowDxfId="37">
      <calculatedColumnFormula>Tableau33827[[#This Row],[Note (de 1 à 4)]]*Tableau33827[[#This Row],[Pondération]]</calculatedColumnFormula>
      <totalsRowFormula>SUM(F38:F40)</totalsRowFormula>
    </tableColumn>
    <tableColumn id="5" xr3:uid="{DC8E8DF9-F7EB-456D-9E2A-B4CA74CAD3D4}" name="Commentaire" dataDxfId="640" totalsRowDxfId="36"/>
    <tableColumn id="6" xr3:uid="{E4B5F1B7-FCA2-463A-9964-0F60F0B53379}" name="Section _x000a_du FC" dataDxfId="639" totalsRowDxfId="35"/>
  </tableColumns>
  <tableStyleInfo name="TableStyleMedium1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1AFDFD24-922B-4CAB-BF6E-17E10ED59DAC}" name="Tableau33827121620242832374347" displayName="Tableau33827121620242832374347" ref="C37:H41" totalsRowCount="1" headerRowDxfId="176" headerRowBorderDxfId="175" tableBorderDxfId="174">
  <tableColumns count="6">
    <tableColumn id="1" xr3:uid="{ED22C41D-319D-4763-9166-37F8529E390C}" name="Questions évaluatives" totalsRowLabel="TOTAL" dataDxfId="173" totalsRowDxfId="172"/>
    <tableColumn id="2" xr3:uid="{3C5365DA-02B4-436E-8CE5-37FE35F78122}" name="Note (de 1 à 4)" dataDxfId="171" totalsRowDxfId="170"/>
    <tableColumn id="3" xr3:uid="{A2B8BEBE-EFF0-47ED-98A2-79D5E19855C6}" name="Pondération" dataDxfId="169" totalsRowDxfId="168"/>
    <tableColumn id="4" xr3:uid="{416C431F-D88F-49A6-8573-4C36D93D6A7C}" name="Note _x000a_pondérée" totalsRowFunction="custom" dataDxfId="167" totalsRowDxfId="166">
      <calculatedColumnFormula>Tableau33827121620242832374347[[#This Row],[Note (de 1 à 4)]]*Tableau33827121620242832374347[[#This Row],[Pondération]]</calculatedColumnFormula>
      <totalsRowFormula>SUM(F38:F40)</totalsRowFormula>
    </tableColumn>
    <tableColumn id="5" xr3:uid="{5BF9B507-1BA7-4350-B99A-75FE267AB9F1}" name="Commentaire" dataDxfId="165" totalsRowDxfId="164"/>
    <tableColumn id="6" xr3:uid="{0987A4DD-A44E-46C0-A295-30E19AFF0AC1}" name="Section _x000a_du FC" dataDxfId="163" totalsRowDxfId="162"/>
  </tableColumns>
  <tableStyleInfo name="TableStyleMedium1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BB5D2676-8AB2-4F5E-9384-4810803A17E0}" name="Tableau33649131721252933394448" displayName="Tableau33649131721252933394448" ref="C20:H25" totalsRowCount="1" headerRowDxfId="161" totalsRowDxfId="159" headerRowBorderDxfId="160" totalsRowBorderDxfId="158">
  <tableColumns count="6">
    <tableColumn id="1" xr3:uid="{9F62C263-9C6E-4DC4-856F-16C0337014F7}" name="Questions évaluatives" totalsRowLabel="TOTAL " dataDxfId="157" totalsRowDxfId="156"/>
    <tableColumn id="2" xr3:uid="{FDF142D8-BF03-46FC-ACCC-57FFE14E39CE}" name="Note (de 1 à 4)" dataDxfId="155" totalsRowDxfId="154"/>
    <tableColumn id="3" xr3:uid="{69947FBF-4FA2-44A5-BD30-F9CFF1D7AD28}" name="Pondération" dataDxfId="153" totalsRowDxfId="152"/>
    <tableColumn id="4" xr3:uid="{F6BAD76F-05D4-4D42-9595-D7A9AA503AE7}" name="Note _x000a_pondérée" totalsRowFunction="custom" dataDxfId="151" totalsRowDxfId="150">
      <calculatedColumnFormula>Tableau33649131721252933394448[[#This Row],[Pondération]]*Tableau33649131721252933394448[[#This Row],[Note (de 1 à 4)]]</calculatedColumnFormula>
      <totalsRowFormula>SUM(Tableau33649131721252933394448[Note 
pondérée])</totalsRowFormula>
    </tableColumn>
    <tableColumn id="5" xr3:uid="{1EBCC4FE-3A7B-4978-83F5-05D59AB13A85}" name="Commentaire" dataDxfId="149" totalsRowDxfId="148"/>
    <tableColumn id="6" xr3:uid="{AB91726F-8CCE-482E-84E8-5FAF863FD173}" name="Section _x000a_du Formulaire de candidature" dataDxfId="147" totalsRowDxfId="146"/>
  </tableColumns>
  <tableStyleInfo name="TableStyleMedium1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7D383DC3-FCDF-4D02-8BFF-ADB81D307F77}" name="Tableau342510141822263034404549" displayName="Tableau342510141822263034404549" ref="C27:H34" totalsRowShown="0" headerRowDxfId="145" headerRowBorderDxfId="144">
  <tableColumns count="6">
    <tableColumn id="1" xr3:uid="{8CC23EBC-C6C4-43F0-A5FA-A4AEC07C2C1E}" name="Questions évaluatives" dataDxfId="143"/>
    <tableColumn id="2" xr3:uid="{51CD2943-B313-4000-885E-E1D695024528}" name="Note (de 1 à 4)" dataDxfId="142"/>
    <tableColumn id="3" xr3:uid="{167ACAC1-0BDD-479D-84BA-9D14A51B0943}" name="Pondération" dataDxfId="141"/>
    <tableColumn id="4" xr3:uid="{8A2AB584-2A5B-40AC-80C5-173ED9458E60}" name="Note _x000a_pondérée" dataDxfId="140">
      <calculatedColumnFormula>SUM(F22:F27)</calculatedColumnFormula>
    </tableColumn>
    <tableColumn id="5" xr3:uid="{ED319D53-A906-4626-81BF-B9F95B7813A3}" name="Commentaire" dataDxfId="139"/>
    <tableColumn id="6" xr3:uid="{2F33C7BE-04C9-4946-900D-5A4094182AEF}" name="Section _x000a_du FC" dataDxfId="138"/>
  </tableColumns>
  <tableStyleInfo name="TableStyleMedium1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DEF8E29C-0677-4097-91E9-17E3CAFB95D4}" name="Tableau338611151923273135414650" displayName="Tableau338611151923273135414650" ref="C43:H47" totalsRowCount="1" headerRowDxfId="137" totalsRowDxfId="134" headerRowBorderDxfId="136" tableBorderDxfId="135">
  <tableColumns count="6">
    <tableColumn id="1" xr3:uid="{5FEB7E94-3669-4CFD-B0B6-8EEE075FE145}" name="Questions évaluatives" totalsRowLabel="TOTAL" dataDxfId="133" totalsRowDxfId="132"/>
    <tableColumn id="2" xr3:uid="{F3CED2CF-04CB-4F36-9CB1-E8C4FF3063FA}" name="Note (de 1 à 4)" dataDxfId="131" totalsRowDxfId="130"/>
    <tableColumn id="3" xr3:uid="{4106A8F3-71B0-4D7A-B02E-BFAAE64A62F5}" name="Pondération" dataDxfId="129" totalsRowDxfId="128"/>
    <tableColumn id="4" xr3:uid="{F2A2788A-C3FE-4F9C-9633-A7221ED82B70}" name="Note _x000a_pondérée" totalsRowFunction="custom" dataDxfId="127" totalsRowDxfId="126">
      <calculatedColumnFormula>Tableau338611151923273135414650[[#This Row],[Note (de 1 à 4)]]*Tableau338611151923273135414650[[#This Row],[Pondération]]</calculatedColumnFormula>
      <totalsRowFormula>SUM(Tableau338611151923273135414650[Note 
pondérée])</totalsRowFormula>
    </tableColumn>
    <tableColumn id="5" xr3:uid="{AE614D8C-EAF6-4441-818B-52940B5B377F}" name="Commentaire" dataDxfId="125" totalsRowDxfId="124"/>
    <tableColumn id="6" xr3:uid="{041E2730-20B6-4789-B5AC-74AB1014EF5A}" name="Section _x000a_du FC" dataDxfId="123" totalsRowDxfId="122"/>
  </tableColumns>
  <tableStyleInfo name="TableStyleMedium1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BF70FE1A-BACC-4289-A655-CB6667A8C506}" name="Tableau3382712162024283237434751" displayName="Tableau3382712162024283237434751" ref="C37:H41" totalsRowCount="1" headerRowDxfId="121" headerRowBorderDxfId="120" tableBorderDxfId="119">
  <tableColumns count="6">
    <tableColumn id="1" xr3:uid="{7F179797-D506-48DD-8C2D-873465F672B7}" name="Questions évaluatives" totalsRowLabel="TOTAL" dataDxfId="118" totalsRowDxfId="117"/>
    <tableColumn id="2" xr3:uid="{BD3E0004-5531-4DC0-8CBB-95FE8CE19DBD}" name="Note (de 1 à 4)" dataDxfId="116" totalsRowDxfId="115"/>
    <tableColumn id="3" xr3:uid="{03D39723-7B1F-49C5-85D9-B1CD623F7EDE}" name="Pondération" dataDxfId="114" totalsRowDxfId="113"/>
    <tableColumn id="4" xr3:uid="{DF249493-674E-4D92-A728-974045366EDC}" name="Note _x000a_pondérée" totalsRowFunction="custom" dataDxfId="112" totalsRowDxfId="111">
      <calculatedColumnFormula>Tableau3382712162024283237434751[[#This Row],[Note (de 1 à 4)]]*Tableau3382712162024283237434751[[#This Row],[Pondération]]</calculatedColumnFormula>
      <totalsRowFormula>SUM(F38:F40)</totalsRowFormula>
    </tableColumn>
    <tableColumn id="5" xr3:uid="{FE7BA794-0587-446D-9923-5EF41037C91B}" name="Commentaire" dataDxfId="110" totalsRowDxfId="109"/>
    <tableColumn id="6" xr3:uid="{ABAC9A9A-1D52-4B83-877C-0719D711BC0A}" name="Section _x000a_du FC" dataDxfId="108" totalsRowDxfId="107"/>
  </tableColumns>
  <tableStyleInfo name="TableStyleMedium1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7323908C-EE76-481D-AA37-E45638A058FC}" name="Tableau3364913172125293339444856" displayName="Tableau3364913172125293339444856" ref="C20:H25" totalsRowCount="1" headerRowDxfId="106" totalsRowDxfId="104" headerRowBorderDxfId="105" totalsRowBorderDxfId="103">
  <tableColumns count="6">
    <tableColumn id="1" xr3:uid="{27718266-2D0D-4275-8F0D-7056386C94D8}" name="Questions évaluatives" totalsRowLabel="TOTAL " dataDxfId="102" totalsRowDxfId="101"/>
    <tableColumn id="2" xr3:uid="{4D84C342-0781-4DE2-B3C0-B111F5DE60EB}" name="Note (de 1 à 4)" dataDxfId="100" totalsRowDxfId="99"/>
    <tableColumn id="3" xr3:uid="{45AB9AD1-804A-4013-8DCE-6BCD60D44B3F}" name="Pondération" dataDxfId="98" totalsRowDxfId="97"/>
    <tableColumn id="4" xr3:uid="{53C1F167-0441-4A39-9D5C-91A411372A04}" name="Note _x000a_pondérée" totalsRowFunction="custom" dataDxfId="96" totalsRowDxfId="95">
      <calculatedColumnFormula>Tableau3364913172125293339444856[[#This Row],[Pondération]]*Tableau3364913172125293339444856[[#This Row],[Note (de 1 à 4)]]</calculatedColumnFormula>
      <totalsRowFormula>SUM(Tableau3364913172125293339444856[Note 
pondérée])</totalsRowFormula>
    </tableColumn>
    <tableColumn id="5" xr3:uid="{8F0FE453-D262-44F8-9A25-3BDEAF9C73D8}" name="Commentaire" dataDxfId="94" totalsRowDxfId="93"/>
    <tableColumn id="6" xr3:uid="{4B6F07BE-AC96-4A53-82A8-4978F34DD55A}" name="Section _x000a_du Formulaire de candidature" dataDxfId="92" totalsRowDxfId="91"/>
  </tableColumns>
  <tableStyleInfo name="TableStyleMedium1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6272487E-7990-4641-8E9E-B4D296003607}" name="Tableau34251014182226303440454957" displayName="Tableau34251014182226303440454957" ref="C27:H34" totalsRowShown="0" headerRowDxfId="90" headerRowBorderDxfId="89">
  <tableColumns count="6">
    <tableColumn id="1" xr3:uid="{5BD6885E-0C4F-4B14-A5ED-D24EA0BB8F4C}" name="Questions évaluatives" dataDxfId="88"/>
    <tableColumn id="2" xr3:uid="{CB240E6C-5349-44D4-AA27-53356A442866}" name="Note (de 1 à 4)" dataDxfId="87"/>
    <tableColumn id="3" xr3:uid="{0B1E4B1A-431A-46BE-83B6-98B17ED67B68}" name="Pondération" dataDxfId="86"/>
    <tableColumn id="4" xr3:uid="{8F44248A-015C-41ED-B018-3CEA4BC6237F}" name="Note _x000a_pondérée" dataDxfId="85">
      <calculatedColumnFormula>SUM(F22:F27)</calculatedColumnFormula>
    </tableColumn>
    <tableColumn id="5" xr3:uid="{15D624C1-3E1D-4001-9090-62114CA2C527}" name="Commentaire" dataDxfId="84"/>
    <tableColumn id="6" xr3:uid="{23C8F1CD-F9FA-4B3B-BBFF-FDAEFFD4A04A}" name="Section _x000a_du FC" dataDxfId="83"/>
  </tableColumns>
  <tableStyleInfo name="TableStyleMedium1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B74C5E2A-6A8B-4451-A2AE-F3CEBFBAE028}" name="Tableau33861115192327313541465058" displayName="Tableau33861115192327313541465058" ref="C43:H47" totalsRowCount="1" headerRowDxfId="82" totalsRowDxfId="79" headerRowBorderDxfId="81" tableBorderDxfId="80">
  <tableColumns count="6">
    <tableColumn id="1" xr3:uid="{28F8DB8E-1513-4C41-A5F6-F177718105DB}" name="Questions évaluatives" totalsRowLabel="TOTAL" dataDxfId="78" totalsRowDxfId="77"/>
    <tableColumn id="2" xr3:uid="{6BA043CE-EA39-47F9-8776-5A57CCAEEEB4}" name="Note (de 1 à 4)" dataDxfId="76" totalsRowDxfId="75"/>
    <tableColumn id="3" xr3:uid="{970AE50C-236E-44C4-BA05-71D823F1533D}" name="Pondération" dataDxfId="74" totalsRowDxfId="73"/>
    <tableColumn id="4" xr3:uid="{64146546-2436-4AF7-A177-A823F3718E71}" name="Note _x000a_pondérée" totalsRowFunction="custom" dataDxfId="72" totalsRowDxfId="71">
      <calculatedColumnFormula>Tableau33861115192327313541465058[[#This Row],[Note (de 1 à 4)]]*Tableau33861115192327313541465058[[#This Row],[Pondération]]</calculatedColumnFormula>
      <totalsRowFormula>SUM(Tableau33861115192327313541465058[Note 
pondérée])</totalsRowFormula>
    </tableColumn>
    <tableColumn id="5" xr3:uid="{E1B2ACC1-BD17-4C28-93D5-B17CAE32D595}" name="Commentaire" dataDxfId="70" totalsRowDxfId="69"/>
    <tableColumn id="6" xr3:uid="{1704CB9D-C3DC-4199-9656-98CECB103198}" name="Section _x000a_du FC" dataDxfId="68" totalsRowDxfId="67"/>
  </tableColumns>
  <tableStyleInfo name="TableStyleMedium1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CB327F53-C59C-449B-A5D1-E3E54BCFB6AF}" name="Tableau338271216202428323743475159" displayName="Tableau338271216202428323743475159" ref="C37:H41" totalsRowCount="1" headerRowDxfId="66" headerRowBorderDxfId="65" tableBorderDxfId="64">
  <tableColumns count="6">
    <tableColumn id="1" xr3:uid="{03C6CA09-B7FD-47EF-8E26-16B007D35187}" name="Questions évaluatives" totalsRowLabel="TOTAL" dataDxfId="63" totalsRowDxfId="62"/>
    <tableColumn id="2" xr3:uid="{2C3E99E3-106C-46D9-A89F-3CFEE6A6A8C1}" name="Note (de 1 à 4)" dataDxfId="61" totalsRowDxfId="60"/>
    <tableColumn id="3" xr3:uid="{C107A488-A014-41EF-9E7E-E9AC248FB4E9}" name="Pondération" dataDxfId="59" totalsRowDxfId="58"/>
    <tableColumn id="4" xr3:uid="{8BC1DD0E-8611-4E90-BBDC-9C296401A433}" name="Note _x000a_pondérée" totalsRowFunction="custom" dataDxfId="57" totalsRowDxfId="56">
      <calculatedColumnFormula>Tableau338271216202428323743475159[[#This Row],[Note (de 1 à 4)]]*Tableau338271216202428323743475159[[#This Row],[Pondération]]</calculatedColumnFormula>
      <totalsRowFormula>SUM(F38:F40)</totalsRowFormula>
    </tableColumn>
    <tableColumn id="5" xr3:uid="{5E866018-0D80-44F2-8D1D-B105608070E8}" name="Commentaire" dataDxfId="55" totalsRowDxfId="54"/>
    <tableColumn id="6" xr3:uid="{5391BC92-7D02-4716-BC48-E136BFEE2EAA}" name="Section _x000a_du FC" dataDxfId="53" totalsRowDxfId="52"/>
  </tableColumns>
  <tableStyleInfo name="TableStyleMedium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85A5986-DBAD-4300-876D-2C04DEA04AF3}" name="Tableau33649" displayName="Tableau33649" ref="C20:H25" totalsRowCount="1" totalsRowDxfId="637" headerRowBorderDxfId="638" totalsRowBorderDxfId="636">
  <tableColumns count="6">
    <tableColumn id="1" xr3:uid="{E535AFF5-54A7-41EE-9027-ACAFAE2B4082}" name="Questions évaluatives" totalsRowLabel="TOTAL " dataDxfId="635" totalsRowDxfId="23"/>
    <tableColumn id="2" xr3:uid="{A067070A-508B-4D83-96CC-5E9021C8433D}" name="Note (de 1 à 4)" dataDxfId="634" totalsRowDxfId="22"/>
    <tableColumn id="3" xr3:uid="{683172E9-8A56-4D20-BDFB-C90AAE3EBC5D}" name="Pondération" dataDxfId="633" totalsRowDxfId="21"/>
    <tableColumn id="4" xr3:uid="{DEE9F82E-156A-4934-98B1-9A9A51790191}" name="Note _x000a_pondérée" totalsRowFunction="custom" dataDxfId="632" totalsRowDxfId="20">
      <calculatedColumnFormula>Tableau33649[[#This Row],[Pondération]]*Tableau33649[[#This Row],[Note (de 1 à 4)]]</calculatedColumnFormula>
      <totalsRowFormula>SUM(Tableau33649[Note 
pondérée])</totalsRowFormula>
    </tableColumn>
    <tableColumn id="5" xr3:uid="{BD80DA12-113E-4C7A-8317-43DCB7FAFEE6}" name="Commentaire" dataDxfId="631" totalsRowDxfId="19"/>
    <tableColumn id="6" xr3:uid="{7FFA8664-2EB8-4063-A584-0645775E6755}" name="Section _x000a_du Formulaire de candidature" dataDxfId="630" totalsRowDxfId="18"/>
  </tableColumns>
  <tableStyleInfo name="TableStyleMedium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47C8434-C258-4DAA-A11F-B81326E6AEEF}" name="Tableau342510" displayName="Tableau342510" ref="C27:H34" totalsRowShown="0" headerRowDxfId="629" headerRowBorderDxfId="628">
  <tableColumns count="6">
    <tableColumn id="1" xr3:uid="{CC8F5630-32AC-4B7B-990C-E7A036556FB7}" name="Questions évaluatives" dataDxfId="627"/>
    <tableColumn id="2" xr3:uid="{6904B78B-B6C5-4EDC-BF04-47C241AB7AD7}" name="Note (de 1 à 4)" dataDxfId="626"/>
    <tableColumn id="3" xr3:uid="{5CAAEB66-B2DD-44D5-81F9-5FF06FD13980}" name="Pondération" dataDxfId="625"/>
    <tableColumn id="4" xr3:uid="{ADBB2AE5-7B04-4E4A-A86D-9F300961DEB9}" name="Note _x000a_pondérée" dataDxfId="624">
      <calculatedColumnFormula>SUM(F22:F27)</calculatedColumnFormula>
    </tableColumn>
    <tableColumn id="5" xr3:uid="{87BB71FA-E206-4120-8F6C-A517C82E9AA9}" name="Commentaire" dataDxfId="623"/>
    <tableColumn id="6" xr3:uid="{0D211526-EA0E-4C00-B329-7604F90D9303}" name="Section _x000a_du FC" dataDxfId="622"/>
  </tableColumns>
  <tableStyleInfo name="TableStyleMedium1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748F518-8E58-4AE5-9D31-03E252FA23E0}" name="Tableau338611" displayName="Tableau338611" ref="C43:H47" totalsRowCount="1" headerRowDxfId="621" dataDxfId="619" totalsRowDxfId="617" headerRowBorderDxfId="620" tableBorderDxfId="618">
  <tableColumns count="6">
    <tableColumn id="1" xr3:uid="{49B8B763-6F43-48F5-8EEC-8BF261AEF662}" name="Questions évaluatives" totalsRowLabel="TOTAL" dataDxfId="616" totalsRowDxfId="11"/>
    <tableColumn id="2" xr3:uid="{09C89EE9-AE6D-450D-AE27-7A72A5F4B6AA}" name="Note (de 1 à 4)" dataDxfId="615" totalsRowDxfId="10"/>
    <tableColumn id="3" xr3:uid="{6B8E7B92-3D89-4425-894E-C596DC160D88}" name="Pondération" dataDxfId="614" totalsRowDxfId="9"/>
    <tableColumn id="4" xr3:uid="{E2F4538D-420C-484C-9256-AE48C42209CA}" name="Note _x000a_pondérée" totalsRowFunction="custom" dataDxfId="613" totalsRowDxfId="8">
      <calculatedColumnFormula>Tableau338611[[#This Row],[Note (de 1 à 4)]]*Tableau338611[[#This Row],[Pondération]]</calculatedColumnFormula>
      <totalsRowFormula>SUM(Tableau338611[Note 
pondérée])</totalsRowFormula>
    </tableColumn>
    <tableColumn id="5" xr3:uid="{C2724BE7-3BF2-462F-AD16-826A3E9A9129}" name="Commentaire" dataDxfId="612" totalsRowDxfId="7"/>
    <tableColumn id="6" xr3:uid="{068CA823-9C72-487F-B403-D6B90CFA0D24}" name="Section _x000a_du FC" dataDxfId="611" totalsRowDxfId="6"/>
  </tableColumns>
  <tableStyleInfo name="TableStyleMedium1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D607CE9-4515-4CD8-AAE9-7925E583CC17}" name="Tableau3382712" displayName="Tableau3382712" ref="C37:H41" totalsRowCount="1" headerRowDxfId="610" totalsRowDxfId="607" headerRowBorderDxfId="609" tableBorderDxfId="608">
  <tableColumns count="6">
    <tableColumn id="1" xr3:uid="{76C5D6AE-00CD-4E43-8558-1C9C482424B3}" name="Questions évaluatives" totalsRowLabel="TOTAL" dataDxfId="606" totalsRowDxfId="17"/>
    <tableColumn id="2" xr3:uid="{DFCEE616-B205-4B8E-858C-01708B5745DC}" name="Note (de 1 à 4)" dataDxfId="605" totalsRowDxfId="16"/>
    <tableColumn id="3" xr3:uid="{B057B03E-187B-4444-94B0-C5D793FEA805}" name="Pondération" dataDxfId="604" totalsRowDxfId="15"/>
    <tableColumn id="4" xr3:uid="{8EEAF530-6A0C-4D47-AF8B-541225F0C05C}" name="Note _x000a_pondérée" totalsRowFunction="custom" dataDxfId="603" totalsRowDxfId="14">
      <calculatedColumnFormula>Tableau3382712[[#This Row],[Note (de 1 à 4)]]*Tableau3382712[[#This Row],[Pondération]]</calculatedColumnFormula>
      <totalsRowFormula>SUM(F38:F40)</totalsRowFormula>
    </tableColumn>
    <tableColumn id="5" xr3:uid="{75C1444F-3391-4F8C-8F86-E3C3087E02AA}" name="Commentaire" dataDxfId="602" totalsRowDxfId="13"/>
    <tableColumn id="6" xr3:uid="{363B19CA-DD2F-4A09-9AD0-14726D50874E}" name="Section _x000a_du FC" dataDxfId="601" totalsRowDxfId="12"/>
  </tableColumns>
  <tableStyleInfo name="TableStyleMedium1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626AFAE-DFE7-4CE7-B03C-D6022D94748A}" name="Tableau3364913" displayName="Tableau3364913" ref="C20:H25" totalsRowCount="1" headerRowDxfId="600" totalsRowDxfId="598" headerRowBorderDxfId="599" totalsRowBorderDxfId="597">
  <tableColumns count="6">
    <tableColumn id="1" xr3:uid="{B5657595-236D-4117-82F8-36248480F303}" name="Questions évaluatives" totalsRowLabel="TOTAL " dataDxfId="596" totalsRowDxfId="5"/>
    <tableColumn id="2" xr3:uid="{5E3AD692-DE01-4D2D-8961-24D9FAB6F843}" name="Note (de 1 à 4)" dataDxfId="595" totalsRowDxfId="4"/>
    <tableColumn id="3" xr3:uid="{B3FA169A-4054-4179-BAE9-EAB8438F7898}" name="Pondération" dataDxfId="594" totalsRowDxfId="3"/>
    <tableColumn id="4" xr3:uid="{92F3BB00-0202-4379-9B30-01E2AFD2D3AB}" name="Note _x000a_pondérée" totalsRowFunction="custom" dataDxfId="593" totalsRowDxfId="2">
      <calculatedColumnFormula>Tableau3364913[[#This Row],[Pondération]]*Tableau3364913[[#This Row],[Note (de 1 à 4)]]</calculatedColumnFormula>
      <totalsRowFormula>SUM(Tableau3364913[Note 
pondérée])</totalsRowFormula>
    </tableColumn>
    <tableColumn id="5" xr3:uid="{53ED1D60-4121-4679-B7DB-AB70474513C2}" name="Commentaire" dataDxfId="592" totalsRowDxfId="1"/>
    <tableColumn id="6" xr3:uid="{5513E0AD-BDDD-4007-9661-3F1384D56B24}" name="Section _x000a_du Formulaire de candidature" dataDxfId="591" totalsRowDxfId="0"/>
  </tableColumns>
  <tableStyleInfo name="TableStyleMedium1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37.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table" Target="../tables/table40.xml"/><Relationship Id="rId5" Type="http://schemas.openxmlformats.org/officeDocument/2006/relationships/table" Target="../tables/table39.xml"/><Relationship Id="rId4" Type="http://schemas.openxmlformats.org/officeDocument/2006/relationships/table" Target="../tables/table38.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4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44.xml"/><Relationship Id="rId5" Type="http://schemas.openxmlformats.org/officeDocument/2006/relationships/table" Target="../tables/table43.xml"/><Relationship Id="rId4" Type="http://schemas.openxmlformats.org/officeDocument/2006/relationships/table" Target="../tables/table4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45.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table" Target="../tables/table48.xml"/><Relationship Id="rId5" Type="http://schemas.openxmlformats.org/officeDocument/2006/relationships/table" Target="../tables/table47.xml"/><Relationship Id="rId4" Type="http://schemas.openxmlformats.org/officeDocument/2006/relationships/table" Target="../tables/table46.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6.xml"/><Relationship Id="rId5" Type="http://schemas.openxmlformats.org/officeDocument/2006/relationships/table" Target="../tables/table15.xml"/><Relationship Id="rId4" Type="http://schemas.openxmlformats.org/officeDocument/2006/relationships/table" Target="../tables/table1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20.xml"/><Relationship Id="rId5" Type="http://schemas.openxmlformats.org/officeDocument/2006/relationships/table" Target="../tables/table19.xml"/><Relationship Id="rId4" Type="http://schemas.openxmlformats.org/officeDocument/2006/relationships/table" Target="../tables/table1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table" Target="../tables/table28.xml"/><Relationship Id="rId5" Type="http://schemas.openxmlformats.org/officeDocument/2006/relationships/table" Target="../tables/table27.xml"/><Relationship Id="rId4" Type="http://schemas.openxmlformats.org/officeDocument/2006/relationships/table" Target="../tables/table2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32.xml"/><Relationship Id="rId5" Type="http://schemas.openxmlformats.org/officeDocument/2006/relationships/table" Target="../tables/table31.xml"/><Relationship Id="rId4" Type="http://schemas.openxmlformats.org/officeDocument/2006/relationships/table" Target="../tables/table30.xml"/></Relationships>
</file>

<file path=xl/worksheets/_rels/sheet9.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36.xml"/><Relationship Id="rId5" Type="http://schemas.openxmlformats.org/officeDocument/2006/relationships/table" Target="../tables/table35.xml"/><Relationship Id="rId4" Type="http://schemas.openxmlformats.org/officeDocument/2006/relationships/table" Target="../tables/table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AD89A-5F4B-40FE-948C-5929B9281AA2}">
  <dimension ref="A1:R126"/>
  <sheetViews>
    <sheetView topLeftCell="A96" zoomScale="80" zoomScaleNormal="80" workbookViewId="0">
      <selection activeCell="E106" sqref="E106"/>
    </sheetView>
  </sheetViews>
  <sheetFormatPr baseColWidth="10" defaultRowHeight="14.5" x14ac:dyDescent="0.35"/>
  <cols>
    <col min="1" max="1" width="27.7265625" customWidth="1"/>
    <col min="2" max="2" width="25.453125" customWidth="1"/>
    <col min="3" max="3" width="61.26953125" customWidth="1"/>
    <col min="4" max="4" width="12.26953125" customWidth="1"/>
    <col min="5" max="5" width="18.1796875" customWidth="1"/>
    <col min="6" max="6" width="14.7265625" customWidth="1"/>
    <col min="7" max="7" width="15.7265625" customWidth="1"/>
    <col min="8" max="8" width="16.6328125" customWidth="1"/>
    <col min="13" max="13" width="65" customWidth="1"/>
  </cols>
  <sheetData>
    <row r="1" spans="1:8" ht="110" customHeight="1" x14ac:dyDescent="0.35"/>
    <row r="2" spans="1:8" ht="26.5" customHeight="1" x14ac:dyDescent="0.35">
      <c r="A2" s="314" t="s">
        <v>177</v>
      </c>
      <c r="B2" s="314"/>
      <c r="C2" s="314"/>
      <c r="D2" s="314"/>
      <c r="E2" s="314"/>
      <c r="F2" s="314"/>
      <c r="G2" s="314"/>
      <c r="H2" s="314"/>
    </row>
    <row r="3" spans="1:8" x14ac:dyDescent="0.35">
      <c r="A3" s="28"/>
      <c r="B3" s="29"/>
      <c r="C3" s="30"/>
      <c r="D3" s="30"/>
      <c r="E3" s="30"/>
      <c r="F3" s="28"/>
      <c r="G3" s="28"/>
      <c r="H3" s="28"/>
    </row>
    <row r="4" spans="1:8" x14ac:dyDescent="0.35">
      <c r="A4" s="309" t="s">
        <v>6</v>
      </c>
      <c r="B4" s="310"/>
      <c r="C4" s="313"/>
      <c r="D4" s="313"/>
      <c r="E4" s="313"/>
      <c r="F4" s="313"/>
      <c r="G4" s="313"/>
      <c r="H4" s="313"/>
    </row>
    <row r="5" spans="1:8" x14ac:dyDescent="0.35">
      <c r="A5" s="309" t="s">
        <v>7</v>
      </c>
      <c r="B5" s="310"/>
      <c r="C5" s="313"/>
      <c r="D5" s="313"/>
      <c r="E5" s="313"/>
      <c r="F5" s="313"/>
      <c r="G5" s="313"/>
      <c r="H5" s="313"/>
    </row>
    <row r="6" spans="1:8" x14ac:dyDescent="0.35">
      <c r="A6" s="309" t="s">
        <v>15</v>
      </c>
      <c r="B6" s="310"/>
      <c r="C6" s="313"/>
      <c r="D6" s="313"/>
      <c r="E6" s="313"/>
      <c r="F6" s="313"/>
      <c r="G6" s="313"/>
      <c r="H6" s="313"/>
    </row>
    <row r="7" spans="1:8" x14ac:dyDescent="0.35">
      <c r="A7" s="309" t="s">
        <v>21</v>
      </c>
      <c r="B7" s="310"/>
      <c r="C7" s="313"/>
      <c r="D7" s="313"/>
      <c r="E7" s="313"/>
      <c r="F7" s="313"/>
      <c r="G7" s="313"/>
      <c r="H7" s="313"/>
    </row>
    <row r="8" spans="1:8" x14ac:dyDescent="0.35">
      <c r="A8" s="309" t="s">
        <v>14</v>
      </c>
      <c r="B8" s="310"/>
      <c r="C8" s="313"/>
      <c r="D8" s="313"/>
      <c r="E8" s="313"/>
      <c r="F8" s="313"/>
      <c r="G8" s="313"/>
      <c r="H8" s="313"/>
    </row>
    <row r="9" spans="1:8" ht="30.75" customHeight="1" x14ac:dyDescent="0.35">
      <c r="A9" s="311" t="s">
        <v>19</v>
      </c>
      <c r="B9" s="312"/>
      <c r="C9" s="313"/>
      <c r="D9" s="313"/>
      <c r="E9" s="313"/>
      <c r="F9" s="313"/>
      <c r="G9" s="313"/>
      <c r="H9" s="313"/>
    </row>
    <row r="10" spans="1:8" x14ac:dyDescent="0.35">
      <c r="A10" s="309" t="s">
        <v>16</v>
      </c>
      <c r="B10" s="310"/>
      <c r="C10" s="313"/>
      <c r="D10" s="313"/>
      <c r="E10" s="313"/>
      <c r="F10" s="313"/>
      <c r="G10" s="313"/>
      <c r="H10" s="313"/>
    </row>
    <row r="11" spans="1:8" x14ac:dyDescent="0.35">
      <c r="A11" s="28"/>
      <c r="B11" s="29"/>
      <c r="C11" s="30"/>
      <c r="D11" s="30"/>
      <c r="E11" s="30"/>
      <c r="F11" s="28"/>
      <c r="G11" s="28"/>
      <c r="H11" s="28"/>
    </row>
    <row r="12" spans="1:8" ht="90" customHeight="1" x14ac:dyDescent="0.35">
      <c r="A12" s="31"/>
      <c r="B12" s="301" t="s">
        <v>52</v>
      </c>
      <c r="C12" s="301"/>
      <c r="D12" s="301"/>
      <c r="E12" s="301"/>
      <c r="F12" s="301"/>
      <c r="G12" s="301"/>
      <c r="H12" s="301"/>
    </row>
    <row r="13" spans="1:8" ht="29.25" customHeight="1" x14ac:dyDescent="0.35">
      <c r="A13" s="31"/>
      <c r="B13" s="32"/>
      <c r="C13" s="32"/>
      <c r="D13" s="32"/>
      <c r="E13" s="32"/>
      <c r="F13" s="32"/>
      <c r="G13" s="32"/>
      <c r="H13" s="28"/>
    </row>
    <row r="14" spans="1:8" ht="31.5" customHeight="1" x14ac:dyDescent="0.35">
      <c r="A14" s="302" t="s">
        <v>101</v>
      </c>
      <c r="B14" s="302"/>
      <c r="C14" s="302"/>
      <c r="D14" s="302"/>
      <c r="E14" s="302"/>
      <c r="F14" s="302"/>
      <c r="G14" s="302"/>
      <c r="H14" s="302"/>
    </row>
    <row r="15" spans="1:8" ht="177.65" customHeight="1" x14ac:dyDescent="0.35">
      <c r="A15" s="302"/>
      <c r="B15" s="302"/>
      <c r="C15" s="302"/>
      <c r="D15" s="302"/>
      <c r="E15" s="302"/>
      <c r="F15" s="302"/>
      <c r="G15" s="302"/>
      <c r="H15" s="302"/>
    </row>
    <row r="16" spans="1:8" x14ac:dyDescent="0.35">
      <c r="C16" s="1"/>
      <c r="D16" s="2"/>
      <c r="E16" s="2"/>
      <c r="F16" s="2"/>
    </row>
    <row r="17" spans="1:8" x14ac:dyDescent="0.35">
      <c r="C17" s="1"/>
      <c r="D17" s="2"/>
      <c r="E17" s="2"/>
      <c r="F17" s="2"/>
    </row>
    <row r="18" spans="1:8" ht="26" x14ac:dyDescent="0.6">
      <c r="B18" s="10" t="s">
        <v>32</v>
      </c>
      <c r="C18" s="4"/>
      <c r="D18" s="6"/>
      <c r="E18" s="6"/>
      <c r="F18" s="6"/>
      <c r="G18" s="3"/>
      <c r="H18" s="3"/>
    </row>
    <row r="19" spans="1:8" ht="26.5" thickBot="1" x14ac:dyDescent="0.65">
      <c r="B19" s="3"/>
      <c r="C19" s="4"/>
      <c r="D19" s="6"/>
      <c r="E19" s="6"/>
      <c r="F19" s="6"/>
      <c r="G19" s="3"/>
      <c r="H19" s="3"/>
    </row>
    <row r="20" spans="1:8" ht="69" customHeight="1" thickBot="1" x14ac:dyDescent="0.4">
      <c r="A20" s="2"/>
      <c r="B20" s="151" t="s">
        <v>5</v>
      </c>
      <c r="C20" s="152" t="s">
        <v>0</v>
      </c>
      <c r="D20" s="153" t="s">
        <v>169</v>
      </c>
      <c r="E20" s="154" t="s">
        <v>1</v>
      </c>
      <c r="F20" s="155" t="s">
        <v>3</v>
      </c>
      <c r="G20" s="154" t="s">
        <v>2</v>
      </c>
      <c r="H20" s="156" t="s">
        <v>44</v>
      </c>
    </row>
    <row r="21" spans="1:8" ht="135" customHeight="1" x14ac:dyDescent="0.35">
      <c r="B21" s="294" t="s">
        <v>33</v>
      </c>
      <c r="C21" s="108" t="s">
        <v>64</v>
      </c>
      <c r="D21" s="109">
        <v>1.5</v>
      </c>
      <c r="E21" s="109">
        <v>2</v>
      </c>
      <c r="F21" s="109">
        <f>Tableau3364[[#This Row],[Pondération]]*Tableau3364[[#This Row],[Note (de 1 à 4)]]</f>
        <v>3</v>
      </c>
      <c r="G21" s="110"/>
      <c r="H21" s="111"/>
    </row>
    <row r="22" spans="1:8" ht="58.5" customHeight="1" x14ac:dyDescent="0.35">
      <c r="B22" s="295"/>
      <c r="C22" s="17" t="s">
        <v>29</v>
      </c>
      <c r="D22" s="109">
        <v>1.5</v>
      </c>
      <c r="E22" s="18">
        <v>2</v>
      </c>
      <c r="F22" s="18">
        <f>Tableau3364[[#This Row],[Pondération]]*Tableau3364[[#This Row],[Note (de 1 à 4)]]</f>
        <v>3</v>
      </c>
      <c r="G22" s="19"/>
      <c r="H22" s="20"/>
    </row>
    <row r="23" spans="1:8" ht="47.5" customHeight="1" x14ac:dyDescent="0.35">
      <c r="B23" s="295"/>
      <c r="C23" s="21" t="s">
        <v>30</v>
      </c>
      <c r="D23" s="109">
        <v>1.5</v>
      </c>
      <c r="E23" s="22">
        <v>2</v>
      </c>
      <c r="F23" s="22">
        <f>Tableau3364[[#This Row],[Pondération]]*Tableau3364[[#This Row],[Note (de 1 à 4)]]</f>
        <v>3</v>
      </c>
      <c r="G23" s="23"/>
      <c r="H23" s="24"/>
    </row>
    <row r="24" spans="1:8" ht="42" customHeight="1" x14ac:dyDescent="0.35">
      <c r="B24" s="295"/>
      <c r="C24" s="81" t="s">
        <v>92</v>
      </c>
      <c r="D24" s="109">
        <v>1.5</v>
      </c>
      <c r="E24" s="69">
        <v>2</v>
      </c>
      <c r="F24" s="69">
        <f>Tableau3364[[#This Row],[Pondération]]*Tableau3364[[#This Row],[Note (de 1 à 4)]]</f>
        <v>3</v>
      </c>
      <c r="G24" s="106"/>
      <c r="H24" s="107"/>
    </row>
    <row r="25" spans="1:8" ht="52" customHeight="1" x14ac:dyDescent="0.35">
      <c r="B25" s="295"/>
      <c r="C25" s="118" t="s">
        <v>102</v>
      </c>
      <c r="D25" s="22"/>
      <c r="E25" s="22"/>
      <c r="F25" s="113">
        <f>SUM(Tableau3364[Note 
pondérée])</f>
        <v>12</v>
      </c>
      <c r="G25" s="23"/>
      <c r="H25" s="23"/>
    </row>
    <row r="26" spans="1:8" ht="37" customHeight="1" thickBot="1" x14ac:dyDescent="0.65">
      <c r="B26" s="3"/>
      <c r="C26" s="4"/>
      <c r="D26" s="6"/>
      <c r="E26" s="6"/>
      <c r="F26" s="6"/>
      <c r="G26" s="3"/>
      <c r="H26" s="3"/>
    </row>
    <row r="27" spans="1:8" ht="74.5" customHeight="1" thickBot="1" x14ac:dyDescent="0.4">
      <c r="B27" s="12" t="s">
        <v>5</v>
      </c>
      <c r="C27" s="13" t="s">
        <v>0</v>
      </c>
      <c r="D27" s="83" t="s">
        <v>169</v>
      </c>
      <c r="E27" s="15" t="s">
        <v>1</v>
      </c>
      <c r="F27" s="14" t="s">
        <v>3</v>
      </c>
      <c r="G27" s="15" t="s">
        <v>2</v>
      </c>
      <c r="H27" s="16" t="s">
        <v>4</v>
      </c>
    </row>
    <row r="28" spans="1:8" ht="58" x14ac:dyDescent="0.35">
      <c r="B28" s="290" t="s">
        <v>91</v>
      </c>
      <c r="C28" s="61" t="s">
        <v>31</v>
      </c>
      <c r="D28" s="109">
        <v>1.5</v>
      </c>
      <c r="E28" s="113">
        <v>3</v>
      </c>
      <c r="F28" s="113">
        <f>Tableau3425[[#This Row],[Pondération]]*Tableau3425[[#This Row],[Note (de 1 à 4)]]</f>
        <v>4.5</v>
      </c>
      <c r="G28" s="114"/>
      <c r="H28" s="114"/>
    </row>
    <row r="29" spans="1:8" ht="72.5" x14ac:dyDescent="0.35">
      <c r="B29" s="291"/>
      <c r="C29" s="17" t="s">
        <v>94</v>
      </c>
      <c r="D29" s="109">
        <v>1.5</v>
      </c>
      <c r="E29" s="82">
        <v>1</v>
      </c>
      <c r="F29" s="82">
        <f>Tableau3425[[#This Row],[Pondération]]*Tableau3425[[#This Row],[Note (de 1 à 4)]]</f>
        <v>1.5</v>
      </c>
      <c r="G29" s="115"/>
      <c r="H29" s="115"/>
    </row>
    <row r="30" spans="1:8" ht="43.5" x14ac:dyDescent="0.35">
      <c r="B30" s="291"/>
      <c r="C30" s="21" t="s">
        <v>90</v>
      </c>
      <c r="D30" s="109">
        <v>1.5</v>
      </c>
      <c r="E30" s="113">
        <v>2</v>
      </c>
      <c r="F30" s="113">
        <f>Tableau3425[[#This Row],[Pondération]]*Tableau3425[[#This Row],[Note (de 1 à 4)]]</f>
        <v>3</v>
      </c>
      <c r="G30" s="114"/>
      <c r="H30" s="114"/>
    </row>
    <row r="31" spans="1:8" ht="43.5" x14ac:dyDescent="0.35">
      <c r="B31" s="292"/>
      <c r="C31" s="116" t="s">
        <v>105</v>
      </c>
      <c r="D31" s="109">
        <v>1.5</v>
      </c>
      <c r="E31" s="82">
        <v>2</v>
      </c>
      <c r="F31" s="82">
        <f>Tableau3425[[#This Row],[Pondération]]*Tableau3425[[#This Row],[Note (de 1 à 4)]]</f>
        <v>3</v>
      </c>
      <c r="G31" s="115"/>
      <c r="H31" s="115"/>
    </row>
    <row r="32" spans="1:8" ht="79.5" customHeight="1" x14ac:dyDescent="0.35">
      <c r="B32" s="292"/>
      <c r="C32" s="21" t="s">
        <v>175</v>
      </c>
      <c r="D32" s="109">
        <v>1.5</v>
      </c>
      <c r="E32" s="113">
        <v>3</v>
      </c>
      <c r="F32" s="113">
        <f>SUM(F26:F31)</f>
        <v>12</v>
      </c>
      <c r="G32" s="114"/>
      <c r="H32" s="114"/>
    </row>
    <row r="33" spans="2:18" ht="63" customHeight="1" x14ac:dyDescent="0.35">
      <c r="B33" s="292"/>
      <c r="C33" s="112" t="s">
        <v>87</v>
      </c>
      <c r="D33" s="109">
        <v>1.5</v>
      </c>
      <c r="E33" s="82">
        <v>3</v>
      </c>
      <c r="F33" s="82">
        <f>Tableau3425[[#This Row],[Pondération]]*Tableau3425[[#This Row],[Note (de 1 à 4)]]</f>
        <v>4.5</v>
      </c>
      <c r="G33" s="115"/>
      <c r="H33" s="115"/>
    </row>
    <row r="34" spans="2:18" ht="27" customHeight="1" thickBot="1" x14ac:dyDescent="0.4">
      <c r="B34" s="293"/>
      <c r="C34" s="117" t="s">
        <v>103</v>
      </c>
      <c r="D34" s="66"/>
      <c r="E34" s="66"/>
      <c r="F34" s="66">
        <f t="shared" ref="F34" si="0">SUM(F28:F33)</f>
        <v>28.5</v>
      </c>
      <c r="G34" s="67"/>
      <c r="H34" s="68"/>
    </row>
    <row r="35" spans="2:18" x14ac:dyDescent="0.35">
      <c r="C35" s="5"/>
      <c r="D35" s="2"/>
      <c r="E35" s="2"/>
      <c r="F35" s="2"/>
    </row>
    <row r="36" spans="2:18" ht="16" thickBot="1" x14ac:dyDescent="0.4">
      <c r="F36" s="11"/>
    </row>
    <row r="37" spans="2:18" ht="31" x14ac:dyDescent="0.35">
      <c r="B37" s="119" t="s">
        <v>5</v>
      </c>
      <c r="C37" s="120" t="s">
        <v>0</v>
      </c>
      <c r="D37" s="83" t="s">
        <v>169</v>
      </c>
      <c r="E37" s="121" t="s">
        <v>1</v>
      </c>
      <c r="F37" s="120" t="s">
        <v>3</v>
      </c>
      <c r="G37" s="121" t="s">
        <v>2</v>
      </c>
      <c r="H37" s="122" t="s">
        <v>4</v>
      </c>
    </row>
    <row r="38" spans="2:18" ht="58" x14ac:dyDescent="0.35">
      <c r="B38" s="295" t="s">
        <v>22</v>
      </c>
      <c r="C38" s="21" t="s">
        <v>27</v>
      </c>
      <c r="D38" s="109">
        <v>1.5</v>
      </c>
      <c r="E38" s="22">
        <v>1</v>
      </c>
      <c r="F38" s="22">
        <f>Tableau33827[[#This Row],[Note (de 1 à 4)]]*Tableau33827[[#This Row],[Pondération]]</f>
        <v>1.5</v>
      </c>
      <c r="G38" s="23"/>
      <c r="H38" s="23"/>
    </row>
    <row r="39" spans="2:18" ht="58" x14ac:dyDescent="0.35">
      <c r="B39" s="295"/>
      <c r="C39" s="17" t="s">
        <v>26</v>
      </c>
      <c r="D39" s="109">
        <v>1.5</v>
      </c>
      <c r="E39" s="18">
        <v>2</v>
      </c>
      <c r="F39" s="18">
        <f>Tableau33827[[#This Row],[Note (de 1 à 4)]]*Tableau33827[[#This Row],[Pondération]]</f>
        <v>3</v>
      </c>
      <c r="G39" s="19"/>
      <c r="H39" s="19"/>
    </row>
    <row r="40" spans="2:18" ht="64.5" customHeight="1" x14ac:dyDescent="0.35">
      <c r="B40" s="295"/>
      <c r="C40" s="21" t="s">
        <v>25</v>
      </c>
      <c r="D40" s="109">
        <v>1.5</v>
      </c>
      <c r="E40" s="22">
        <v>2</v>
      </c>
      <c r="F40" s="22">
        <f>Tableau33827[[#This Row],[Note (de 1 à 4)]]*Tableau33827[[#This Row],[Pondération]]</f>
        <v>3</v>
      </c>
      <c r="G40" s="23"/>
      <c r="H40" s="23"/>
    </row>
    <row r="41" spans="2:18" x14ac:dyDescent="0.35">
      <c r="B41" s="295"/>
      <c r="C41" s="255" t="s">
        <v>103</v>
      </c>
      <c r="D41" s="18"/>
      <c r="E41" s="18"/>
      <c r="F41" s="82">
        <f>SUM(F38:F40)</f>
        <v>7.5</v>
      </c>
      <c r="G41" s="19"/>
      <c r="H41" s="19"/>
    </row>
    <row r="42" spans="2:18" ht="74.150000000000006" customHeight="1" thickBot="1" x14ac:dyDescent="0.4">
      <c r="C42" s="2"/>
      <c r="D42" s="2"/>
      <c r="E42" s="2"/>
      <c r="F42" s="9"/>
      <c r="G42" s="8"/>
      <c r="H42" s="7"/>
    </row>
    <row r="43" spans="2:18" ht="54.5" customHeight="1" x14ac:dyDescent="0.35">
      <c r="B43" s="12" t="s">
        <v>5</v>
      </c>
      <c r="C43" s="13" t="s">
        <v>0</v>
      </c>
      <c r="D43" s="83" t="s">
        <v>169</v>
      </c>
      <c r="E43" s="15" t="s">
        <v>1</v>
      </c>
      <c r="F43" s="14" t="s">
        <v>3</v>
      </c>
      <c r="G43" s="15" t="s">
        <v>2</v>
      </c>
      <c r="H43" s="16" t="s">
        <v>4</v>
      </c>
    </row>
    <row r="44" spans="2:18" ht="81" customHeight="1" x14ac:dyDescent="0.35">
      <c r="B44" s="295" t="s">
        <v>23</v>
      </c>
      <c r="C44" s="21" t="s">
        <v>24</v>
      </c>
      <c r="D44" s="109">
        <v>1.5</v>
      </c>
      <c r="E44" s="22">
        <v>1</v>
      </c>
      <c r="F44" s="22">
        <f>Tableau3386[[#This Row],[Note (de 1 à 4)]]*Tableau3386[[#This Row],[Pondération]]</f>
        <v>1.5</v>
      </c>
      <c r="G44" s="23"/>
      <c r="H44" s="23"/>
    </row>
    <row r="45" spans="2:18" ht="119.5" customHeight="1" x14ac:dyDescent="0.35">
      <c r="B45" s="295"/>
      <c r="C45" s="17" t="s">
        <v>28</v>
      </c>
      <c r="D45" s="109">
        <v>1.5</v>
      </c>
      <c r="E45" s="82">
        <v>3</v>
      </c>
      <c r="F45" s="18">
        <f>Tableau3386[[#This Row],[Note (de 1 à 4)]]*Tableau3386[[#This Row],[Pondération]]</f>
        <v>4.5</v>
      </c>
      <c r="G45" s="19"/>
      <c r="H45" s="19"/>
    </row>
    <row r="46" spans="2:18" ht="96" customHeight="1" x14ac:dyDescent="0.35">
      <c r="B46" s="295"/>
      <c r="C46" s="21" t="s">
        <v>95</v>
      </c>
      <c r="D46" s="109">
        <v>1.5</v>
      </c>
      <c r="E46" s="22">
        <v>2</v>
      </c>
      <c r="F46" s="22">
        <f>Tableau3386[[#This Row],[Note (de 1 à 4)]]*Tableau3386[[#This Row],[Pondération]]</f>
        <v>3</v>
      </c>
      <c r="G46" s="23"/>
      <c r="H46" s="23"/>
    </row>
    <row r="47" spans="2:18" ht="42.65" customHeight="1" x14ac:dyDescent="0.35">
      <c r="B47" s="295"/>
      <c r="C47" s="17" t="s">
        <v>103</v>
      </c>
      <c r="D47" s="82"/>
      <c r="E47" s="82"/>
      <c r="F47" s="123">
        <f>SUM(Tableau3386[Note 
pondérée])</f>
        <v>9</v>
      </c>
      <c r="G47" s="124"/>
      <c r="H47" s="125"/>
    </row>
    <row r="48" spans="2:18" x14ac:dyDescent="0.35">
      <c r="C48" s="5"/>
      <c r="D48" s="2"/>
      <c r="E48" s="2"/>
      <c r="F48" s="2"/>
      <c r="L48" s="57"/>
      <c r="M48" s="58"/>
      <c r="N48" s="30"/>
      <c r="O48" s="30"/>
      <c r="P48" s="30"/>
      <c r="Q48" s="28"/>
      <c r="R48" s="28"/>
    </row>
    <row r="50" spans="2:8" ht="26" x14ac:dyDescent="0.6">
      <c r="B50" s="85" t="s">
        <v>51</v>
      </c>
      <c r="C50" s="85"/>
    </row>
    <row r="51" spans="2:8" ht="15" thickBot="1" x14ac:dyDescent="0.4"/>
    <row r="52" spans="2:8" ht="31" x14ac:dyDescent="0.35">
      <c r="B52" s="306" t="s">
        <v>104</v>
      </c>
      <c r="C52" s="126" t="s">
        <v>0</v>
      </c>
      <c r="D52" s="127" t="s">
        <v>169</v>
      </c>
      <c r="E52" s="128" t="s">
        <v>1</v>
      </c>
      <c r="F52" s="126" t="s">
        <v>3</v>
      </c>
      <c r="G52" s="128" t="s">
        <v>2</v>
      </c>
      <c r="H52" s="129" t="s">
        <v>4</v>
      </c>
    </row>
    <row r="53" spans="2:8" ht="28" x14ac:dyDescent="0.35">
      <c r="B53" s="307"/>
      <c r="C53" s="130" t="s">
        <v>82</v>
      </c>
      <c r="D53" s="382">
        <v>1.5</v>
      </c>
      <c r="E53" s="131">
        <v>1</v>
      </c>
      <c r="F53" s="131">
        <f>D53*E53</f>
        <v>1.5</v>
      </c>
      <c r="G53" s="19"/>
      <c r="H53" s="20"/>
    </row>
    <row r="54" spans="2:8" ht="56" x14ac:dyDescent="0.35">
      <c r="B54" s="307"/>
      <c r="C54" s="132" t="s">
        <v>83</v>
      </c>
      <c r="D54" s="382">
        <v>1.5</v>
      </c>
      <c r="E54" s="133">
        <v>1</v>
      </c>
      <c r="F54" s="133">
        <f>D54*E54</f>
        <v>1.5</v>
      </c>
      <c r="G54" s="23"/>
      <c r="H54" s="24"/>
    </row>
    <row r="55" spans="2:8" ht="84" x14ac:dyDescent="0.35">
      <c r="B55" s="307"/>
      <c r="C55" s="130" t="s">
        <v>88</v>
      </c>
      <c r="D55" s="382">
        <v>1.5</v>
      </c>
      <c r="E55" s="131">
        <v>2</v>
      </c>
      <c r="F55" s="131">
        <f>D55*E55</f>
        <v>3</v>
      </c>
      <c r="G55" s="19"/>
      <c r="H55" s="20"/>
    </row>
    <row r="56" spans="2:8" ht="28" x14ac:dyDescent="0.35">
      <c r="B56" s="307"/>
      <c r="C56" s="134" t="s">
        <v>77</v>
      </c>
      <c r="D56" s="382">
        <v>1.5</v>
      </c>
      <c r="E56" s="133">
        <v>3</v>
      </c>
      <c r="F56" s="133">
        <f>D56*E56</f>
        <v>4.5</v>
      </c>
      <c r="G56" s="23"/>
      <c r="H56" s="24"/>
    </row>
    <row r="57" spans="2:8" ht="25" customHeight="1" thickBot="1" x14ac:dyDescent="0.4">
      <c r="B57" s="308"/>
      <c r="C57" s="138" t="s">
        <v>103</v>
      </c>
      <c r="D57" s="135"/>
      <c r="E57" s="135"/>
      <c r="F57" s="136">
        <f>SUM(F53:F56)</f>
        <v>10.5</v>
      </c>
      <c r="G57" s="135"/>
      <c r="H57" s="137"/>
    </row>
    <row r="60" spans="2:8" ht="26" x14ac:dyDescent="0.6">
      <c r="B60" s="10" t="s">
        <v>50</v>
      </c>
    </row>
    <row r="61" spans="2:8" ht="15" thickBot="1" x14ac:dyDescent="0.4"/>
    <row r="62" spans="2:8" ht="28" x14ac:dyDescent="0.35">
      <c r="B62" s="12"/>
      <c r="C62" s="149" t="s">
        <v>61</v>
      </c>
      <c r="D62" s="87" t="s">
        <v>106</v>
      </c>
      <c r="E62" s="316" t="s">
        <v>2</v>
      </c>
      <c r="F62" s="316"/>
      <c r="G62" s="316"/>
      <c r="H62" s="150" t="s">
        <v>4</v>
      </c>
    </row>
    <row r="63" spans="2:8" ht="56.5" customHeight="1" x14ac:dyDescent="0.35">
      <c r="B63" s="295" t="s">
        <v>54</v>
      </c>
      <c r="C63" s="34" t="s">
        <v>62</v>
      </c>
      <c r="D63" s="35">
        <v>0</v>
      </c>
      <c r="E63" s="300"/>
      <c r="F63" s="300"/>
      <c r="G63" s="300"/>
      <c r="H63" s="36"/>
    </row>
    <row r="64" spans="2:8" ht="28" x14ac:dyDescent="0.35">
      <c r="B64" s="295"/>
      <c r="C64" s="38" t="s">
        <v>55</v>
      </c>
      <c r="D64" s="39"/>
      <c r="E64" s="289"/>
      <c r="F64" s="289"/>
      <c r="G64" s="289"/>
      <c r="H64" s="40"/>
    </row>
    <row r="65" spans="2:8" ht="28" x14ac:dyDescent="0.35">
      <c r="B65" s="295"/>
      <c r="C65" s="34" t="s">
        <v>56</v>
      </c>
      <c r="D65" s="35"/>
      <c r="E65" s="300"/>
      <c r="F65" s="300"/>
      <c r="G65" s="300"/>
      <c r="H65" s="36"/>
    </row>
    <row r="66" spans="2:8" ht="153.65" customHeight="1" x14ac:dyDescent="0.35">
      <c r="B66" s="295"/>
      <c r="C66" s="38" t="s">
        <v>170</v>
      </c>
      <c r="D66" s="39"/>
      <c r="E66" s="289"/>
      <c r="F66" s="289"/>
      <c r="G66" s="289"/>
      <c r="H66" s="40"/>
    </row>
    <row r="67" spans="2:8" ht="87" customHeight="1" x14ac:dyDescent="0.35">
      <c r="B67" s="295"/>
      <c r="C67" s="34" t="s">
        <v>171</v>
      </c>
      <c r="D67" s="140"/>
      <c r="E67" s="288"/>
      <c r="F67" s="288"/>
      <c r="G67" s="288"/>
      <c r="H67" s="141"/>
    </row>
    <row r="68" spans="2:8" ht="42" x14ac:dyDescent="0.35">
      <c r="B68" s="295"/>
      <c r="C68" s="38" t="s">
        <v>53</v>
      </c>
      <c r="D68" s="39"/>
      <c r="E68" s="289"/>
      <c r="F68" s="289"/>
      <c r="G68" s="289"/>
      <c r="H68" s="40"/>
    </row>
    <row r="69" spans="2:8" x14ac:dyDescent="0.35">
      <c r="B69" s="295"/>
      <c r="C69" s="88" t="s">
        <v>103</v>
      </c>
      <c r="D69" s="35">
        <f>SUM(D63:D68)</f>
        <v>0</v>
      </c>
      <c r="E69" s="303"/>
      <c r="F69" s="304"/>
      <c r="G69" s="305"/>
      <c r="H69" s="36"/>
    </row>
    <row r="70" spans="2:8" ht="26.5" thickBot="1" x14ac:dyDescent="0.65">
      <c r="B70" s="10"/>
      <c r="C70" s="44"/>
      <c r="D70" s="45"/>
      <c r="E70" s="46"/>
      <c r="H70" s="46"/>
    </row>
    <row r="71" spans="2:8" ht="35.5" customHeight="1" x14ac:dyDescent="0.35">
      <c r="B71" s="12" t="s">
        <v>5</v>
      </c>
      <c r="C71" s="127" t="s">
        <v>0</v>
      </c>
      <c r="D71" s="87" t="s">
        <v>106</v>
      </c>
      <c r="E71" s="317" t="s">
        <v>2</v>
      </c>
      <c r="F71" s="318"/>
      <c r="G71" s="319"/>
      <c r="H71" s="139" t="s">
        <v>4</v>
      </c>
    </row>
    <row r="72" spans="2:8" ht="84" customHeight="1" x14ac:dyDescent="0.35">
      <c r="B72" s="295" t="s">
        <v>57</v>
      </c>
      <c r="C72" s="34" t="s">
        <v>58</v>
      </c>
      <c r="D72" s="35">
        <v>0</v>
      </c>
      <c r="E72" s="300"/>
      <c r="F72" s="300"/>
      <c r="G72" s="300"/>
      <c r="H72" s="36"/>
    </row>
    <row r="73" spans="2:8" ht="28" x14ac:dyDescent="0.35">
      <c r="B73" s="295"/>
      <c r="C73" s="38" t="s">
        <v>60</v>
      </c>
      <c r="D73" s="39"/>
      <c r="E73" s="289"/>
      <c r="F73" s="289"/>
      <c r="G73" s="289"/>
      <c r="H73" s="40"/>
    </row>
    <row r="74" spans="2:8" ht="84" x14ac:dyDescent="0.35">
      <c r="B74" s="295"/>
      <c r="C74" s="34" t="s">
        <v>63</v>
      </c>
      <c r="D74" s="35"/>
      <c r="E74" s="300"/>
      <c r="F74" s="300"/>
      <c r="G74" s="300"/>
      <c r="H74" s="36"/>
    </row>
    <row r="75" spans="2:8" ht="28" x14ac:dyDescent="0.35">
      <c r="B75" s="295"/>
      <c r="C75" s="38" t="s">
        <v>65</v>
      </c>
      <c r="D75" s="39"/>
      <c r="E75" s="289"/>
      <c r="F75" s="289"/>
      <c r="G75" s="289"/>
      <c r="H75" s="40"/>
    </row>
    <row r="76" spans="2:8" x14ac:dyDescent="0.35">
      <c r="B76" s="295"/>
      <c r="C76" s="34" t="s">
        <v>59</v>
      </c>
      <c r="D76" s="35"/>
      <c r="E76" s="300"/>
      <c r="F76" s="300"/>
      <c r="G76" s="300"/>
      <c r="H76" s="36"/>
    </row>
    <row r="77" spans="2:8" ht="26.15" customHeight="1" x14ac:dyDescent="0.35">
      <c r="B77" s="295"/>
      <c r="C77" s="142" t="s">
        <v>103</v>
      </c>
      <c r="D77" s="143">
        <f>SUM(D72:D76)</f>
        <v>0</v>
      </c>
      <c r="E77" s="315"/>
      <c r="F77" s="315"/>
      <c r="G77" s="315"/>
      <c r="H77" s="144"/>
    </row>
    <row r="78" spans="2:8" ht="15" thickBot="1" x14ac:dyDescent="0.4">
      <c r="B78" s="57"/>
      <c r="C78" s="58"/>
      <c r="D78" s="30"/>
      <c r="E78" s="28"/>
      <c r="H78" s="28"/>
    </row>
    <row r="79" spans="2:8" ht="28.5" thickBot="1" x14ac:dyDescent="0.4">
      <c r="B79" s="53"/>
      <c r="C79" s="86" t="s">
        <v>0</v>
      </c>
      <c r="D79" s="87" t="s">
        <v>106</v>
      </c>
      <c r="E79" s="296" t="s">
        <v>2</v>
      </c>
      <c r="F79" s="296"/>
      <c r="G79" s="296"/>
      <c r="H79" s="86" t="s">
        <v>4</v>
      </c>
    </row>
    <row r="80" spans="2:8" ht="48" customHeight="1" x14ac:dyDescent="0.35">
      <c r="B80" s="297" t="s">
        <v>66</v>
      </c>
      <c r="C80" s="38" t="s">
        <v>67</v>
      </c>
      <c r="D80" s="39"/>
      <c r="E80" s="289"/>
      <c r="F80" s="289"/>
      <c r="G80" s="289"/>
      <c r="H80" s="40"/>
    </row>
    <row r="81" spans="1:10" ht="85" customHeight="1" x14ac:dyDescent="0.35">
      <c r="B81" s="298"/>
      <c r="C81" s="34" t="s">
        <v>68</v>
      </c>
      <c r="D81" s="35"/>
      <c r="E81" s="300"/>
      <c r="F81" s="300"/>
      <c r="G81" s="300"/>
      <c r="H81" s="36"/>
    </row>
    <row r="82" spans="1:10" ht="72" customHeight="1" x14ac:dyDescent="0.35">
      <c r="B82" s="298"/>
      <c r="C82" s="38" t="s">
        <v>70</v>
      </c>
      <c r="D82" s="39"/>
      <c r="E82" s="289"/>
      <c r="F82" s="289"/>
      <c r="G82" s="289"/>
      <c r="H82" s="40"/>
    </row>
    <row r="83" spans="1:10" ht="47.15" customHeight="1" x14ac:dyDescent="0.35">
      <c r="B83" s="298"/>
      <c r="C83" s="34" t="s">
        <v>69</v>
      </c>
      <c r="D83" s="35"/>
      <c r="E83" s="300"/>
      <c r="F83" s="300"/>
      <c r="G83" s="300"/>
      <c r="H83" s="36"/>
    </row>
    <row r="84" spans="1:10" ht="43" customHeight="1" x14ac:dyDescent="0.35">
      <c r="B84" s="298"/>
      <c r="C84" s="38" t="s">
        <v>176</v>
      </c>
      <c r="D84" s="39"/>
      <c r="E84" s="289"/>
      <c r="F84" s="289"/>
      <c r="G84" s="289"/>
      <c r="H84" s="40"/>
    </row>
    <row r="85" spans="1:10" ht="117.65" customHeight="1" thickBot="1" x14ac:dyDescent="0.4">
      <c r="B85" s="299"/>
      <c r="C85" s="34" t="s">
        <v>71</v>
      </c>
      <c r="D85" s="35"/>
      <c r="E85" s="300"/>
      <c r="F85" s="300"/>
      <c r="G85" s="300"/>
      <c r="H85" s="36"/>
    </row>
    <row r="86" spans="1:10" x14ac:dyDescent="0.35">
      <c r="B86" s="57"/>
      <c r="C86" s="38" t="s">
        <v>103</v>
      </c>
      <c r="D86" s="39">
        <f>SUM(D80:D85)</f>
        <v>0</v>
      </c>
      <c r="E86" s="289"/>
      <c r="F86" s="289"/>
      <c r="G86" s="289"/>
      <c r="H86" s="40"/>
    </row>
    <row r="87" spans="1:10" ht="15" thickBot="1" x14ac:dyDescent="0.4">
      <c r="B87" s="57"/>
      <c r="C87" s="58"/>
      <c r="D87" s="30"/>
      <c r="E87" s="28"/>
      <c r="H87" s="28"/>
    </row>
    <row r="88" spans="1:10" ht="28.5" thickBot="1" x14ac:dyDescent="0.4">
      <c r="B88" s="53"/>
      <c r="C88" s="54" t="s">
        <v>0</v>
      </c>
      <c r="D88" s="87" t="s">
        <v>106</v>
      </c>
      <c r="E88" s="323" t="s">
        <v>2</v>
      </c>
      <c r="F88" s="324"/>
      <c r="G88" s="325"/>
      <c r="H88" s="48" t="s">
        <v>4</v>
      </c>
    </row>
    <row r="89" spans="1:10" ht="83.15" customHeight="1" x14ac:dyDescent="0.35">
      <c r="B89" s="286" t="s">
        <v>100</v>
      </c>
      <c r="C89" s="55" t="s">
        <v>99</v>
      </c>
      <c r="D89" s="145"/>
      <c r="E89" s="326"/>
      <c r="F89" s="326"/>
      <c r="G89" s="326"/>
      <c r="H89" s="146"/>
    </row>
    <row r="90" spans="1:10" ht="90.65" customHeight="1" thickBot="1" x14ac:dyDescent="0.4">
      <c r="B90" s="287"/>
      <c r="C90" s="52" t="s">
        <v>107</v>
      </c>
      <c r="D90" s="147"/>
      <c r="E90" s="322"/>
      <c r="F90" s="322"/>
      <c r="G90" s="322"/>
      <c r="H90" s="148"/>
    </row>
    <row r="91" spans="1:10" x14ac:dyDescent="0.35">
      <c r="C91" s="38" t="s">
        <v>103</v>
      </c>
      <c r="D91" s="39">
        <f>D89+D90</f>
        <v>0</v>
      </c>
      <c r="E91" s="289"/>
      <c r="F91" s="289"/>
      <c r="G91" s="289"/>
      <c r="H91" s="40"/>
    </row>
    <row r="94" spans="1:10" x14ac:dyDescent="0.35">
      <c r="A94" s="28"/>
      <c r="B94" s="28"/>
      <c r="C94" s="28"/>
      <c r="D94" s="28"/>
      <c r="E94" s="28"/>
      <c r="F94" s="321"/>
      <c r="G94" s="321"/>
      <c r="H94" s="321"/>
      <c r="I94" s="321"/>
      <c r="J94" s="93"/>
    </row>
    <row r="95" spans="1:10" ht="30.65" customHeight="1" x14ac:dyDescent="0.35">
      <c r="B95" s="89" t="s">
        <v>46</v>
      </c>
      <c r="C95" s="90"/>
      <c r="D95" s="91"/>
      <c r="E95" s="92">
        <f>Tableau3364[[#Totals],[Note 
pondérée]]+F34+Tableau33827[[#Totals],[Note 
pondérée]]+Tableau3386[[#Totals],[Note 
pondérée]]</f>
        <v>57</v>
      </c>
      <c r="F95" s="93"/>
      <c r="G95" s="28"/>
      <c r="H95" s="29"/>
      <c r="I95" s="29"/>
      <c r="J95" s="28"/>
    </row>
    <row r="96" spans="1:10" ht="34.5" customHeight="1" x14ac:dyDescent="0.35">
      <c r="B96" s="94" t="s">
        <v>47</v>
      </c>
      <c r="C96" s="95"/>
      <c r="D96" s="96"/>
      <c r="E96" s="92">
        <f>F57</f>
        <v>10.5</v>
      </c>
      <c r="F96" s="28"/>
      <c r="G96" s="28"/>
      <c r="H96" s="29"/>
    </row>
    <row r="97" spans="2:8" ht="30.65" customHeight="1" x14ac:dyDescent="0.35">
      <c r="B97" s="94" t="s">
        <v>48</v>
      </c>
      <c r="C97" s="95"/>
      <c r="D97" s="96"/>
      <c r="E97" s="92">
        <f>D69+D77+D86+D91</f>
        <v>0</v>
      </c>
      <c r="F97" s="28"/>
      <c r="G97" s="28"/>
      <c r="H97" s="28"/>
    </row>
    <row r="98" spans="2:8" ht="27.65" customHeight="1" x14ac:dyDescent="0.35">
      <c r="B98" s="73" t="s">
        <v>49</v>
      </c>
      <c r="C98" s="74"/>
      <c r="D98" s="75"/>
      <c r="E98" s="92">
        <f>SUM(E95:E97)</f>
        <v>67.5</v>
      </c>
      <c r="F98" s="28"/>
      <c r="G98" s="28"/>
      <c r="H98" s="29"/>
    </row>
    <row r="101" spans="2:8" ht="32.5" customHeight="1" x14ac:dyDescent="0.35">
      <c r="B101" s="328" t="s">
        <v>110</v>
      </c>
      <c r="C101" s="329"/>
      <c r="D101" s="330"/>
      <c r="E101" s="99">
        <f>E95+E96</f>
        <v>67.5</v>
      </c>
    </row>
    <row r="102" spans="2:8" ht="71.5" customHeight="1" x14ac:dyDescent="0.35">
      <c r="B102" s="97" t="s">
        <v>112</v>
      </c>
      <c r="C102" s="329" t="s">
        <v>113</v>
      </c>
      <c r="D102" s="330"/>
      <c r="E102" s="98" t="s">
        <v>116</v>
      </c>
    </row>
    <row r="103" spans="2:8" ht="28.5" customHeight="1" x14ac:dyDescent="0.35">
      <c r="B103" s="333" t="s">
        <v>109</v>
      </c>
      <c r="C103" s="331" t="s">
        <v>149</v>
      </c>
      <c r="D103" s="332"/>
      <c r="E103" s="80"/>
    </row>
    <row r="104" spans="2:8" ht="28.5" customHeight="1" x14ac:dyDescent="0.35">
      <c r="B104" s="334"/>
      <c r="C104" s="331" t="s">
        <v>115</v>
      </c>
      <c r="D104" s="332"/>
      <c r="E104" s="80"/>
    </row>
    <row r="105" spans="2:8" ht="28.5" customHeight="1" x14ac:dyDescent="0.35">
      <c r="B105" s="333" t="s">
        <v>111</v>
      </c>
      <c r="C105" s="331" t="s">
        <v>148</v>
      </c>
      <c r="D105" s="332"/>
      <c r="E105" s="80"/>
    </row>
    <row r="106" spans="2:8" ht="21.65" customHeight="1" x14ac:dyDescent="0.35">
      <c r="B106" s="334"/>
      <c r="C106" s="331" t="s">
        <v>119</v>
      </c>
      <c r="D106" s="332"/>
      <c r="E106" s="80"/>
    </row>
    <row r="107" spans="2:8" ht="21.65" customHeight="1" x14ac:dyDescent="0.35">
      <c r="B107" s="333" t="s">
        <v>108</v>
      </c>
      <c r="C107" s="331" t="s">
        <v>146</v>
      </c>
      <c r="D107" s="332"/>
      <c r="E107" s="80"/>
    </row>
    <row r="108" spans="2:8" ht="30.65" customHeight="1" x14ac:dyDescent="0.35">
      <c r="B108" s="334"/>
      <c r="C108" s="331" t="s">
        <v>120</v>
      </c>
      <c r="D108" s="332"/>
      <c r="E108" s="80"/>
    </row>
    <row r="109" spans="2:8" ht="29.15" customHeight="1" x14ac:dyDescent="0.35">
      <c r="B109" s="28"/>
      <c r="C109" s="28"/>
      <c r="D109" s="28"/>
      <c r="E109" s="28"/>
      <c r="F109" s="28"/>
      <c r="G109" s="28"/>
      <c r="H109" s="29"/>
    </row>
    <row r="110" spans="2:8" x14ac:dyDescent="0.35">
      <c r="B110" s="28"/>
      <c r="C110" s="33"/>
      <c r="D110" s="30"/>
      <c r="E110" s="30"/>
      <c r="F110" s="30"/>
      <c r="G110" s="28"/>
      <c r="H110" s="28"/>
    </row>
    <row r="111" spans="2:8" ht="15" customHeight="1" x14ac:dyDescent="0.35">
      <c r="B111" s="335" t="s">
        <v>45</v>
      </c>
      <c r="C111" s="338"/>
      <c r="D111" s="338"/>
      <c r="E111" s="338"/>
      <c r="F111" s="338"/>
      <c r="G111" s="338"/>
      <c r="H111" s="338"/>
    </row>
    <row r="112" spans="2:8" x14ac:dyDescent="0.35">
      <c r="B112" s="336"/>
      <c r="C112" s="338"/>
      <c r="D112" s="338"/>
      <c r="E112" s="338"/>
      <c r="F112" s="338"/>
      <c r="G112" s="338"/>
      <c r="H112" s="338"/>
    </row>
    <row r="113" spans="2:8" x14ac:dyDescent="0.35">
      <c r="B113" s="336"/>
      <c r="C113" s="338"/>
      <c r="D113" s="338"/>
      <c r="E113" s="338"/>
      <c r="F113" s="338"/>
      <c r="G113" s="338"/>
      <c r="H113" s="338"/>
    </row>
    <row r="114" spans="2:8" x14ac:dyDescent="0.35">
      <c r="B114" s="336"/>
      <c r="C114" s="338"/>
      <c r="D114" s="338"/>
      <c r="E114" s="338"/>
      <c r="F114" s="338"/>
      <c r="G114" s="338"/>
      <c r="H114" s="338"/>
    </row>
    <row r="115" spans="2:8" x14ac:dyDescent="0.35">
      <c r="B115" s="337"/>
      <c r="C115" s="338"/>
      <c r="D115" s="338"/>
      <c r="E115" s="338"/>
      <c r="F115" s="338"/>
      <c r="G115" s="338"/>
      <c r="H115" s="338"/>
    </row>
    <row r="116" spans="2:8" ht="15.75" customHeight="1" x14ac:dyDescent="0.35">
      <c r="B116" s="28"/>
      <c r="C116" s="33"/>
      <c r="D116" s="30"/>
      <c r="E116" s="30"/>
      <c r="F116" s="30"/>
      <c r="G116" s="28"/>
      <c r="H116" s="28"/>
    </row>
    <row r="117" spans="2:8" x14ac:dyDescent="0.35">
      <c r="B117" s="28"/>
      <c r="C117" s="33"/>
      <c r="D117" s="30"/>
      <c r="E117" s="30"/>
      <c r="F117" s="30"/>
      <c r="G117" s="28"/>
      <c r="H117" s="28"/>
    </row>
    <row r="118" spans="2:8" ht="22.5" customHeight="1" x14ac:dyDescent="0.35">
      <c r="B118" s="72" t="s">
        <v>17</v>
      </c>
      <c r="C118" s="320"/>
      <c r="D118" s="320"/>
      <c r="E118" s="320"/>
      <c r="F118" s="320"/>
      <c r="G118" s="320"/>
      <c r="H118" s="320"/>
    </row>
    <row r="119" spans="2:8" ht="20.25" customHeight="1" x14ac:dyDescent="0.35">
      <c r="B119" s="72" t="s">
        <v>8</v>
      </c>
      <c r="C119" s="320"/>
      <c r="D119" s="320"/>
      <c r="E119" s="320"/>
      <c r="F119" s="320"/>
      <c r="G119" s="320"/>
      <c r="H119" s="320"/>
    </row>
    <row r="120" spans="2:8" ht="18" customHeight="1" x14ac:dyDescent="0.35">
      <c r="B120" s="72" t="s">
        <v>20</v>
      </c>
      <c r="C120" s="320"/>
      <c r="D120" s="320"/>
      <c r="E120" s="320"/>
      <c r="F120" s="320"/>
      <c r="G120" s="320"/>
      <c r="H120" s="320"/>
    </row>
    <row r="121" spans="2:8" ht="15.75" customHeight="1" x14ac:dyDescent="0.35">
      <c r="B121" s="72" t="s">
        <v>9</v>
      </c>
      <c r="C121" s="320"/>
      <c r="D121" s="320"/>
      <c r="E121" s="320"/>
      <c r="F121" s="320"/>
      <c r="G121" s="320"/>
      <c r="H121" s="320"/>
    </row>
    <row r="122" spans="2:8" ht="25" customHeight="1" x14ac:dyDescent="0.35">
      <c r="B122" s="72" t="s">
        <v>10</v>
      </c>
      <c r="C122" s="320"/>
      <c r="D122" s="320"/>
      <c r="E122" s="320"/>
      <c r="F122" s="320"/>
      <c r="G122" s="320"/>
      <c r="H122" s="320"/>
    </row>
    <row r="123" spans="2:8" ht="25" customHeight="1" x14ac:dyDescent="0.35">
      <c r="B123" s="72" t="s">
        <v>11</v>
      </c>
      <c r="C123" s="320"/>
      <c r="D123" s="320"/>
      <c r="E123" s="320"/>
      <c r="F123" s="320"/>
      <c r="G123" s="320"/>
      <c r="H123" s="320"/>
    </row>
    <row r="124" spans="2:8" ht="87" customHeight="1" x14ac:dyDescent="0.35">
      <c r="B124" s="76" t="s">
        <v>18</v>
      </c>
      <c r="C124" s="327" t="s">
        <v>13</v>
      </c>
      <c r="D124" s="327"/>
      <c r="E124" s="327"/>
      <c r="F124" s="327"/>
      <c r="G124" s="327"/>
      <c r="H124" s="327"/>
    </row>
    <row r="125" spans="2:8" ht="50.15" customHeight="1" x14ac:dyDescent="0.35">
      <c r="B125" s="72" t="s">
        <v>12</v>
      </c>
      <c r="C125" s="320"/>
      <c r="D125" s="320"/>
      <c r="E125" s="320"/>
      <c r="F125" s="320"/>
      <c r="G125" s="320"/>
      <c r="H125" s="320"/>
    </row>
    <row r="126" spans="2:8" x14ac:dyDescent="0.35">
      <c r="B126" s="28"/>
      <c r="C126" s="28"/>
      <c r="D126" s="28"/>
      <c r="E126" s="28"/>
      <c r="F126" s="28"/>
      <c r="G126" s="28"/>
      <c r="H126" s="28"/>
    </row>
  </sheetData>
  <mergeCells count="76">
    <mergeCell ref="C123:H123"/>
    <mergeCell ref="B103:B104"/>
    <mergeCell ref="B105:B106"/>
    <mergeCell ref="B107:B108"/>
    <mergeCell ref="C104:D104"/>
    <mergeCell ref="C122:H122"/>
    <mergeCell ref="B111:B115"/>
    <mergeCell ref="C111:H115"/>
    <mergeCell ref="C118:H118"/>
    <mergeCell ref="C119:H119"/>
    <mergeCell ref="C105:D105"/>
    <mergeCell ref="C107:D107"/>
    <mergeCell ref="C106:D106"/>
    <mergeCell ref="C108:D108"/>
    <mergeCell ref="C125:H125"/>
    <mergeCell ref="C120:H120"/>
    <mergeCell ref="C121:H121"/>
    <mergeCell ref="E84:G84"/>
    <mergeCell ref="E85:G85"/>
    <mergeCell ref="F94:G94"/>
    <mergeCell ref="E90:G90"/>
    <mergeCell ref="E91:G91"/>
    <mergeCell ref="E88:G88"/>
    <mergeCell ref="E89:G89"/>
    <mergeCell ref="E86:G86"/>
    <mergeCell ref="H94:I94"/>
    <mergeCell ref="C124:H124"/>
    <mergeCell ref="B101:D101"/>
    <mergeCell ref="C103:D103"/>
    <mergeCell ref="C102:D102"/>
    <mergeCell ref="E77:G77"/>
    <mergeCell ref="B72:B77"/>
    <mergeCell ref="E62:G62"/>
    <mergeCell ref="E63:G63"/>
    <mergeCell ref="E64:G64"/>
    <mergeCell ref="E65:G65"/>
    <mergeCell ref="E66:G66"/>
    <mergeCell ref="E71:G71"/>
    <mergeCell ref="E75:G75"/>
    <mergeCell ref="E76:G76"/>
    <mergeCell ref="A2:H2"/>
    <mergeCell ref="C4:H4"/>
    <mergeCell ref="C5:H5"/>
    <mergeCell ref="C6:H6"/>
    <mergeCell ref="C7:H7"/>
    <mergeCell ref="A6:B6"/>
    <mergeCell ref="A4:B4"/>
    <mergeCell ref="A5:B5"/>
    <mergeCell ref="A7:B7"/>
    <mergeCell ref="A8:B8"/>
    <mergeCell ref="A9:B9"/>
    <mergeCell ref="A10:B10"/>
    <mergeCell ref="C8:H8"/>
    <mergeCell ref="C9:H9"/>
    <mergeCell ref="C10:H10"/>
    <mergeCell ref="B12:H12"/>
    <mergeCell ref="A14:H15"/>
    <mergeCell ref="B63:B69"/>
    <mergeCell ref="E69:G69"/>
    <mergeCell ref="B52:B57"/>
    <mergeCell ref="B89:B90"/>
    <mergeCell ref="E67:G67"/>
    <mergeCell ref="E68:G68"/>
    <mergeCell ref="B28:B34"/>
    <mergeCell ref="B21:B25"/>
    <mergeCell ref="B38:B41"/>
    <mergeCell ref="B44:B47"/>
    <mergeCell ref="E80:G80"/>
    <mergeCell ref="E79:G79"/>
    <mergeCell ref="B80:B85"/>
    <mergeCell ref="E83:G83"/>
    <mergeCell ref="E81:G81"/>
    <mergeCell ref="E82:G82"/>
    <mergeCell ref="E72:G72"/>
    <mergeCell ref="E73:G73"/>
    <mergeCell ref="E74:G74"/>
  </mergeCells>
  <phoneticPr fontId="26" type="noConversion"/>
  <pageMargins left="0.7" right="0.7" top="0.75" bottom="0.75" header="0.3" footer="0.3"/>
  <pageSetup paperSize="9" orientation="portrait" r:id="rId1"/>
  <drawing r:id="rId2"/>
  <tableParts count="4">
    <tablePart r:id="rId3"/>
    <tablePart r:id="rId4"/>
    <tablePart r:id="rId5"/>
    <tablePart r:id="rId6"/>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E6666-1954-4170-B030-15E84F8A013F}">
  <dimension ref="A1:R125"/>
  <sheetViews>
    <sheetView topLeftCell="A97" zoomScale="80" zoomScaleNormal="80" workbookViewId="0">
      <selection activeCell="E108" sqref="E108"/>
    </sheetView>
  </sheetViews>
  <sheetFormatPr baseColWidth="10" defaultRowHeight="14.5" x14ac:dyDescent="0.35"/>
  <cols>
    <col min="1" max="1" width="27.7265625" customWidth="1"/>
    <col min="2" max="2" width="25.453125" customWidth="1"/>
    <col min="3" max="3" width="61.26953125" customWidth="1"/>
    <col min="5" max="5" width="18.1796875" customWidth="1"/>
    <col min="6" max="6" width="14.7265625" customWidth="1"/>
    <col min="7" max="7" width="15.7265625" customWidth="1"/>
    <col min="8" max="8" width="19.1796875" customWidth="1"/>
    <col min="13" max="13" width="65" customWidth="1"/>
  </cols>
  <sheetData>
    <row r="1" spans="1:8" ht="114.5" customHeight="1" x14ac:dyDescent="0.35"/>
    <row r="2" spans="1:8" ht="24.5" customHeight="1" x14ac:dyDescent="0.35">
      <c r="A2" s="314" t="s">
        <v>177</v>
      </c>
      <c r="B2" s="314"/>
      <c r="C2" s="314"/>
      <c r="D2" s="314"/>
      <c r="E2" s="314"/>
      <c r="F2" s="314"/>
      <c r="G2" s="314"/>
      <c r="H2" s="314"/>
    </row>
    <row r="3" spans="1:8" x14ac:dyDescent="0.35">
      <c r="A3" s="28"/>
      <c r="B3" s="29"/>
      <c r="C3" s="30"/>
      <c r="D3" s="30"/>
      <c r="E3" s="30"/>
      <c r="F3" s="28"/>
      <c r="G3" s="28"/>
      <c r="H3" s="28"/>
    </row>
    <row r="4" spans="1:8" x14ac:dyDescent="0.35">
      <c r="A4" s="309" t="s">
        <v>6</v>
      </c>
      <c r="B4" s="310"/>
      <c r="C4" s="313"/>
      <c r="D4" s="313"/>
      <c r="E4" s="313"/>
      <c r="F4" s="313"/>
      <c r="G4" s="313"/>
      <c r="H4" s="313"/>
    </row>
    <row r="5" spans="1:8" x14ac:dyDescent="0.35">
      <c r="A5" s="309" t="s">
        <v>7</v>
      </c>
      <c r="B5" s="310"/>
      <c r="C5" s="313"/>
      <c r="D5" s="313"/>
      <c r="E5" s="313"/>
      <c r="F5" s="313"/>
      <c r="G5" s="313"/>
      <c r="H5" s="313"/>
    </row>
    <row r="6" spans="1:8" x14ac:dyDescent="0.35">
      <c r="A6" s="309" t="s">
        <v>15</v>
      </c>
      <c r="B6" s="310"/>
      <c r="C6" s="313"/>
      <c r="D6" s="313"/>
      <c r="E6" s="313"/>
      <c r="F6" s="313"/>
      <c r="G6" s="313"/>
      <c r="H6" s="313"/>
    </row>
    <row r="7" spans="1:8" x14ac:dyDescent="0.35">
      <c r="A7" s="309" t="s">
        <v>21</v>
      </c>
      <c r="B7" s="310"/>
      <c r="C7" s="313"/>
      <c r="D7" s="313"/>
      <c r="E7" s="313"/>
      <c r="F7" s="313"/>
      <c r="G7" s="313"/>
      <c r="H7" s="313"/>
    </row>
    <row r="8" spans="1:8" x14ac:dyDescent="0.35">
      <c r="A8" s="309" t="s">
        <v>14</v>
      </c>
      <c r="B8" s="310"/>
      <c r="C8" s="313"/>
      <c r="D8" s="313"/>
      <c r="E8" s="313"/>
      <c r="F8" s="313"/>
      <c r="G8" s="313"/>
      <c r="H8" s="313"/>
    </row>
    <row r="9" spans="1:8" ht="30.75" customHeight="1" x14ac:dyDescent="0.35">
      <c r="A9" s="311" t="s">
        <v>19</v>
      </c>
      <c r="B9" s="312"/>
      <c r="C9" s="313"/>
      <c r="D9" s="313"/>
      <c r="E9" s="313"/>
      <c r="F9" s="313"/>
      <c r="G9" s="313"/>
      <c r="H9" s="313"/>
    </row>
    <row r="10" spans="1:8" x14ac:dyDescent="0.35">
      <c r="A10" s="309" t="s">
        <v>16</v>
      </c>
      <c r="B10" s="310"/>
      <c r="C10" s="313"/>
      <c r="D10" s="313"/>
      <c r="E10" s="313"/>
      <c r="F10" s="313"/>
      <c r="G10" s="313"/>
      <c r="H10" s="313"/>
    </row>
    <row r="11" spans="1:8" x14ac:dyDescent="0.35">
      <c r="A11" s="28"/>
      <c r="B11" s="29"/>
      <c r="C11" s="30"/>
      <c r="D11" s="30"/>
      <c r="E11" s="30"/>
      <c r="F11" s="28"/>
      <c r="G11" s="28"/>
      <c r="H11" s="28"/>
    </row>
    <row r="12" spans="1:8" ht="90" customHeight="1" x14ac:dyDescent="0.35">
      <c r="A12" s="31"/>
      <c r="B12" s="301" t="s">
        <v>52</v>
      </c>
      <c r="C12" s="301"/>
      <c r="D12" s="301"/>
      <c r="E12" s="301"/>
      <c r="F12" s="301"/>
      <c r="G12" s="301"/>
      <c r="H12" s="301"/>
    </row>
    <row r="13" spans="1:8" ht="29.25" customHeight="1" x14ac:dyDescent="0.35">
      <c r="A13" s="31"/>
      <c r="B13" s="32"/>
      <c r="C13" s="32"/>
      <c r="D13" s="32"/>
      <c r="E13" s="32"/>
      <c r="F13" s="32"/>
      <c r="G13" s="32"/>
      <c r="H13" s="28"/>
    </row>
    <row r="14" spans="1:8" ht="31.5" customHeight="1" x14ac:dyDescent="0.35">
      <c r="A14" s="302" t="s">
        <v>101</v>
      </c>
      <c r="B14" s="302"/>
      <c r="C14" s="302"/>
      <c r="D14" s="302"/>
      <c r="E14" s="302"/>
      <c r="F14" s="302"/>
      <c r="G14" s="302"/>
      <c r="H14" s="302"/>
    </row>
    <row r="15" spans="1:8" ht="177.65" customHeight="1" x14ac:dyDescent="0.35">
      <c r="A15" s="302"/>
      <c r="B15" s="302"/>
      <c r="C15" s="302"/>
      <c r="D15" s="302"/>
      <c r="E15" s="302"/>
      <c r="F15" s="302"/>
      <c r="G15" s="302"/>
      <c r="H15" s="302"/>
    </row>
    <row r="16" spans="1:8" x14ac:dyDescent="0.35">
      <c r="C16" s="1"/>
      <c r="D16" s="2"/>
      <c r="E16" s="2"/>
      <c r="F16" s="2"/>
    </row>
    <row r="17" spans="1:8" x14ac:dyDescent="0.35">
      <c r="C17" s="1"/>
      <c r="D17" s="2"/>
      <c r="E17" s="2"/>
      <c r="F17" s="2"/>
    </row>
    <row r="18" spans="1:8" ht="26" x14ac:dyDescent="0.6">
      <c r="B18" s="10" t="s">
        <v>32</v>
      </c>
      <c r="C18" s="4"/>
      <c r="D18" s="6"/>
      <c r="E18" s="6"/>
      <c r="F18" s="6"/>
      <c r="G18" s="3"/>
      <c r="H18" s="3"/>
    </row>
    <row r="19" spans="1:8" ht="26.5" thickBot="1" x14ac:dyDescent="0.65">
      <c r="B19" s="3"/>
      <c r="C19" s="4"/>
      <c r="D19" s="6"/>
      <c r="E19" s="6"/>
      <c r="F19" s="6"/>
      <c r="G19" s="3"/>
      <c r="H19" s="3"/>
    </row>
    <row r="20" spans="1:8" ht="46.5" x14ac:dyDescent="0.35">
      <c r="A20" s="2"/>
      <c r="B20" s="53" t="s">
        <v>5</v>
      </c>
      <c r="C20" s="177" t="s">
        <v>0</v>
      </c>
      <c r="D20" s="54" t="s">
        <v>172</v>
      </c>
      <c r="E20" s="178" t="s">
        <v>1</v>
      </c>
      <c r="F20" s="177" t="s">
        <v>3</v>
      </c>
      <c r="G20" s="178" t="s">
        <v>2</v>
      </c>
      <c r="H20" s="179" t="s">
        <v>44</v>
      </c>
    </row>
    <row r="21" spans="1:8" ht="135" customHeight="1" x14ac:dyDescent="0.35">
      <c r="B21" s="298" t="s">
        <v>33</v>
      </c>
      <c r="C21" s="21" t="s">
        <v>64</v>
      </c>
      <c r="D21" s="22"/>
      <c r="E21" s="22">
        <v>2</v>
      </c>
      <c r="F21" s="22">
        <f>Tableau336491317212529333944[[#This Row],[Pondération]]*Tableau336491317212529333944[[#This Row],[Note (de 1 à 4)]]</f>
        <v>0</v>
      </c>
      <c r="G21" s="23"/>
      <c r="H21" s="24"/>
    </row>
    <row r="22" spans="1:8" ht="58.5" customHeight="1" x14ac:dyDescent="0.35">
      <c r="B22" s="298"/>
      <c r="C22" s="17" t="s">
        <v>29</v>
      </c>
      <c r="D22" s="18"/>
      <c r="E22" s="18">
        <v>2</v>
      </c>
      <c r="F22" s="18">
        <f>Tableau336491317212529333944[[#This Row],[Pondération]]*Tableau336491317212529333944[[#This Row],[Note (de 1 à 4)]]</f>
        <v>0</v>
      </c>
      <c r="G22" s="19"/>
      <c r="H22" s="20"/>
    </row>
    <row r="23" spans="1:8" ht="47.5" customHeight="1" x14ac:dyDescent="0.35">
      <c r="B23" s="298"/>
      <c r="C23" s="21" t="s">
        <v>30</v>
      </c>
      <c r="D23" s="22"/>
      <c r="E23" s="22">
        <v>2</v>
      </c>
      <c r="F23" s="22">
        <f>Tableau336491317212529333944[[#This Row],[Pondération]]*Tableau336491317212529333944[[#This Row],[Note (de 1 à 4)]]</f>
        <v>0</v>
      </c>
      <c r="G23" s="23"/>
      <c r="H23" s="24"/>
    </row>
    <row r="24" spans="1:8" ht="42" customHeight="1" x14ac:dyDescent="0.35">
      <c r="B24" s="298"/>
      <c r="C24" s="17" t="s">
        <v>92</v>
      </c>
      <c r="D24" s="82"/>
      <c r="E24" s="82">
        <v>2</v>
      </c>
      <c r="F24" s="18">
        <f>Tableau336491317212529333944[[#This Row],[Pondération]]*Tableau336491317212529333944[[#This Row],[Note (de 1 à 4)]]</f>
        <v>0</v>
      </c>
      <c r="G24" s="19"/>
      <c r="H24" s="20"/>
    </row>
    <row r="25" spans="1:8" ht="15" thickBot="1" x14ac:dyDescent="0.4">
      <c r="B25" s="299"/>
      <c r="C25" s="235" t="s">
        <v>102</v>
      </c>
      <c r="D25" s="205"/>
      <c r="E25" s="205"/>
      <c r="F25" s="205">
        <f>SUM(Tableau336491317212529333944[Note 
pondérée])</f>
        <v>0</v>
      </c>
      <c r="G25" s="236"/>
      <c r="H25" s="237"/>
    </row>
    <row r="26" spans="1:8" ht="37" customHeight="1" thickBot="1" x14ac:dyDescent="0.65">
      <c r="B26" s="3"/>
      <c r="C26" s="4"/>
      <c r="D26" s="6"/>
      <c r="E26" s="6"/>
      <c r="F26" s="6"/>
      <c r="G26" s="3"/>
      <c r="H26" s="3"/>
    </row>
    <row r="27" spans="1:8" ht="74.5" customHeight="1" x14ac:dyDescent="0.35">
      <c r="B27" s="53" t="s">
        <v>5</v>
      </c>
      <c r="C27" s="177" t="s">
        <v>0</v>
      </c>
      <c r="D27" s="54" t="s">
        <v>172</v>
      </c>
      <c r="E27" s="178" t="s">
        <v>1</v>
      </c>
      <c r="F27" s="177" t="s">
        <v>3</v>
      </c>
      <c r="G27" s="178" t="s">
        <v>2</v>
      </c>
      <c r="H27" s="179" t="s">
        <v>4</v>
      </c>
    </row>
    <row r="28" spans="1:8" ht="58" x14ac:dyDescent="0.35">
      <c r="B28" s="298" t="s">
        <v>91</v>
      </c>
      <c r="C28" s="61" t="s">
        <v>31</v>
      </c>
      <c r="D28" s="22"/>
      <c r="E28" s="22">
        <v>3</v>
      </c>
      <c r="F28" s="22">
        <f>Tableau3425101418222630344045[[#This Row],[Pondération]]*Tableau3425101418222630344045[[#This Row],[Note (de 1 à 4)]]</f>
        <v>0</v>
      </c>
      <c r="G28" s="23"/>
      <c r="H28" s="24"/>
    </row>
    <row r="29" spans="1:8" ht="102.65" customHeight="1" x14ac:dyDescent="0.35">
      <c r="B29" s="298"/>
      <c r="C29" s="17" t="s">
        <v>94</v>
      </c>
      <c r="D29" s="18"/>
      <c r="E29" s="18">
        <v>1</v>
      </c>
      <c r="F29" s="18">
        <f>Tableau3425101418222630344045[[#This Row],[Pondération]]*Tableau3425101418222630344045[[#This Row],[Note (de 1 à 4)]]</f>
        <v>0</v>
      </c>
      <c r="G29" s="19"/>
      <c r="H29" s="20"/>
    </row>
    <row r="30" spans="1:8" ht="82" customHeight="1" x14ac:dyDescent="0.35">
      <c r="B30" s="298"/>
      <c r="C30" s="21" t="s">
        <v>90</v>
      </c>
      <c r="D30" s="22"/>
      <c r="E30" s="22">
        <v>2</v>
      </c>
      <c r="F30" s="22">
        <f>Tableau3425101418222630344045[[#This Row],[Pondération]]*Tableau3425101418222630344045[[#This Row],[Note (de 1 à 4)]]</f>
        <v>0</v>
      </c>
      <c r="G30" s="23"/>
      <c r="H30" s="24"/>
    </row>
    <row r="31" spans="1:8" ht="43.5" x14ac:dyDescent="0.35">
      <c r="B31" s="340"/>
      <c r="C31" s="116" t="s">
        <v>105</v>
      </c>
      <c r="D31" s="82"/>
      <c r="E31" s="82">
        <v>2</v>
      </c>
      <c r="F31" s="82">
        <f>Tableau3425101418222630344045[[#This Row],[Pondération]]*Tableau3425101418222630344045[[#This Row],[Note (de 1 à 4)]]</f>
        <v>0</v>
      </c>
      <c r="G31" s="115"/>
      <c r="H31" s="158"/>
    </row>
    <row r="32" spans="1:8" ht="79.5" customHeight="1" x14ac:dyDescent="0.35">
      <c r="B32" s="340"/>
      <c r="C32" s="21" t="s">
        <v>175</v>
      </c>
      <c r="D32" s="113"/>
      <c r="E32" s="113">
        <v>3</v>
      </c>
      <c r="F32" s="113">
        <f>SUM(F26:F31)</f>
        <v>0</v>
      </c>
      <c r="G32" s="114"/>
      <c r="H32" s="159"/>
    </row>
    <row r="33" spans="2:18" ht="63" customHeight="1" x14ac:dyDescent="0.35">
      <c r="B33" s="340"/>
      <c r="C33" s="112" t="s">
        <v>87</v>
      </c>
      <c r="D33" s="18"/>
      <c r="E33" s="18">
        <v>3</v>
      </c>
      <c r="F33" s="18">
        <f>Tableau3425101418222630344045[[#This Row],[Pondération]]*Tableau3425101418222630344045[[#This Row],[Note (de 1 à 4)]]</f>
        <v>0</v>
      </c>
      <c r="G33" s="19"/>
      <c r="H33" s="20"/>
    </row>
    <row r="34" spans="2:18" ht="27" customHeight="1" thickBot="1" x14ac:dyDescent="0.4">
      <c r="B34" s="293"/>
      <c r="C34" s="180" t="s">
        <v>103</v>
      </c>
      <c r="D34" s="244"/>
      <c r="E34" s="244"/>
      <c r="F34" s="244">
        <f t="shared" ref="F34" si="0">SUM(F28:F33)</f>
        <v>0</v>
      </c>
      <c r="G34" s="245"/>
      <c r="H34" s="246"/>
    </row>
    <row r="35" spans="2:18" x14ac:dyDescent="0.35">
      <c r="C35" s="5"/>
      <c r="D35" s="2"/>
      <c r="E35" s="2"/>
      <c r="F35" s="2"/>
    </row>
    <row r="36" spans="2:18" ht="16" thickBot="1" x14ac:dyDescent="0.4">
      <c r="F36" s="11"/>
    </row>
    <row r="37" spans="2:18" ht="31" x14ac:dyDescent="0.35">
      <c r="B37" s="119" t="s">
        <v>5</v>
      </c>
      <c r="C37" s="263" t="s">
        <v>0</v>
      </c>
      <c r="D37" s="83" t="s">
        <v>172</v>
      </c>
      <c r="E37" s="264" t="s">
        <v>1</v>
      </c>
      <c r="F37" s="263" t="s">
        <v>3</v>
      </c>
      <c r="G37" s="264" t="s">
        <v>2</v>
      </c>
      <c r="H37" s="265" t="s">
        <v>4</v>
      </c>
    </row>
    <row r="38" spans="2:18" ht="90.65" customHeight="1" x14ac:dyDescent="0.35">
      <c r="B38" s="295" t="s">
        <v>22</v>
      </c>
      <c r="C38" s="21" t="s">
        <v>27</v>
      </c>
      <c r="D38" s="22"/>
      <c r="E38" s="22">
        <v>1</v>
      </c>
      <c r="F38" s="22">
        <f>Tableau33827121620242832374347[[#This Row],[Note (de 1 à 4)]]*Tableau33827121620242832374347[[#This Row],[Pondération]]</f>
        <v>0</v>
      </c>
      <c r="G38" s="23"/>
      <c r="H38" s="23"/>
    </row>
    <row r="39" spans="2:18" ht="58" x14ac:dyDescent="0.35">
      <c r="B39" s="295"/>
      <c r="C39" s="17" t="s">
        <v>26</v>
      </c>
      <c r="D39" s="18"/>
      <c r="E39" s="18">
        <v>2</v>
      </c>
      <c r="F39" s="18">
        <f>Tableau33827121620242832374347[[#This Row],[Note (de 1 à 4)]]*Tableau33827121620242832374347[[#This Row],[Pondération]]</f>
        <v>0</v>
      </c>
      <c r="G39" s="19"/>
      <c r="H39" s="19"/>
    </row>
    <row r="40" spans="2:18" ht="43.5" x14ac:dyDescent="0.35">
      <c r="B40" s="295"/>
      <c r="C40" s="21" t="s">
        <v>25</v>
      </c>
      <c r="D40" s="22"/>
      <c r="E40" s="22">
        <v>2</v>
      </c>
      <c r="F40" s="22">
        <f>Tableau33827121620242832374347[[#This Row],[Note (de 1 à 4)]]*Tableau33827121620242832374347[[#This Row],[Pondération]]</f>
        <v>0</v>
      </c>
      <c r="G40" s="23"/>
      <c r="H40" s="23"/>
    </row>
    <row r="41" spans="2:18" ht="47.5" customHeight="1" x14ac:dyDescent="0.35">
      <c r="B41" s="295"/>
      <c r="C41" s="17" t="s">
        <v>103</v>
      </c>
      <c r="D41" s="18"/>
      <c r="E41" s="18"/>
      <c r="F41" s="82">
        <f>SUM(F38:F40)</f>
        <v>0</v>
      </c>
      <c r="G41" s="19"/>
      <c r="H41" s="19"/>
    </row>
    <row r="42" spans="2:18" ht="74.150000000000006" customHeight="1" thickBot="1" x14ac:dyDescent="0.4">
      <c r="C42" s="2"/>
      <c r="D42" s="2"/>
      <c r="E42" s="2"/>
      <c r="F42" s="9"/>
      <c r="G42" s="8"/>
      <c r="H42" s="7"/>
    </row>
    <row r="43" spans="2:18" ht="31" x14ac:dyDescent="0.35">
      <c r="B43" s="12" t="s">
        <v>5</v>
      </c>
      <c r="C43" s="13" t="s">
        <v>0</v>
      </c>
      <c r="D43" s="47" t="s">
        <v>172</v>
      </c>
      <c r="E43" s="15" t="s">
        <v>1</v>
      </c>
      <c r="F43" s="14" t="s">
        <v>3</v>
      </c>
      <c r="G43" s="15" t="s">
        <v>2</v>
      </c>
      <c r="H43" s="16" t="s">
        <v>4</v>
      </c>
    </row>
    <row r="44" spans="2:18" ht="29" x14ac:dyDescent="0.35">
      <c r="B44" s="295" t="s">
        <v>23</v>
      </c>
      <c r="C44" s="21" t="s">
        <v>24</v>
      </c>
      <c r="D44" s="22"/>
      <c r="E44" s="22">
        <v>1</v>
      </c>
      <c r="F44" s="22">
        <f>Tableau3386111519232731354146[[#This Row],[Note (de 1 à 4)]]*Tableau3386111519232731354146[[#This Row],[Pondération]]</f>
        <v>0</v>
      </c>
      <c r="G44" s="23"/>
      <c r="H44" s="23"/>
    </row>
    <row r="45" spans="2:18" ht="102" customHeight="1" x14ac:dyDescent="0.35">
      <c r="B45" s="295"/>
      <c r="C45" s="17" t="s">
        <v>28</v>
      </c>
      <c r="D45" s="18"/>
      <c r="E45" s="82">
        <v>3</v>
      </c>
      <c r="F45" s="18">
        <f>Tableau3386111519232731354146[[#This Row],[Note (de 1 à 4)]]*Tableau3386111519232731354146[[#This Row],[Pondération]]</f>
        <v>0</v>
      </c>
      <c r="G45" s="19"/>
      <c r="H45" s="19"/>
    </row>
    <row r="46" spans="2:18" ht="96" customHeight="1" x14ac:dyDescent="0.35">
      <c r="B46" s="295"/>
      <c r="C46" s="21" t="s">
        <v>95</v>
      </c>
      <c r="D46" s="22"/>
      <c r="E46" s="22">
        <v>2</v>
      </c>
      <c r="F46" s="22">
        <f>Tableau3386111519232731354146[[#This Row],[Note (de 1 à 4)]]*Tableau3386111519232731354146[[#This Row],[Pondération]]</f>
        <v>0</v>
      </c>
      <c r="G46" s="23"/>
      <c r="H46" s="23"/>
    </row>
    <row r="47" spans="2:18" ht="42.65" customHeight="1" x14ac:dyDescent="0.35">
      <c r="B47" s="295"/>
      <c r="C47" s="17" t="s">
        <v>103</v>
      </c>
      <c r="D47" s="82"/>
      <c r="E47" s="82"/>
      <c r="F47" s="123">
        <f>SUM(Tableau3386111519232731354146[Note 
pondérée])</f>
        <v>0</v>
      </c>
      <c r="G47" s="124"/>
      <c r="H47" s="125"/>
    </row>
    <row r="48" spans="2:18" x14ac:dyDescent="0.35">
      <c r="C48" s="5"/>
      <c r="D48" s="2"/>
      <c r="E48" s="2"/>
      <c r="F48" s="2"/>
      <c r="L48" s="57"/>
      <c r="M48" s="58"/>
      <c r="N48" s="30"/>
      <c r="O48" s="30"/>
      <c r="P48" s="30"/>
      <c r="Q48" s="28"/>
      <c r="R48" s="28"/>
    </row>
    <row r="50" spans="2:16" ht="26" x14ac:dyDescent="0.6">
      <c r="B50" s="85" t="s">
        <v>51</v>
      </c>
      <c r="C50" s="85"/>
    </row>
    <row r="51" spans="2:16" ht="15" thickBot="1" x14ac:dyDescent="0.4"/>
    <row r="52" spans="2:16" ht="31" x14ac:dyDescent="0.35">
      <c r="B52" s="306" t="s">
        <v>158</v>
      </c>
      <c r="C52" s="126" t="s">
        <v>0</v>
      </c>
      <c r="D52" s="127" t="s">
        <v>172</v>
      </c>
      <c r="E52" s="128" t="s">
        <v>1</v>
      </c>
      <c r="F52" s="126" t="s">
        <v>3</v>
      </c>
      <c r="G52" s="128" t="s">
        <v>2</v>
      </c>
      <c r="H52" s="129" t="s">
        <v>4</v>
      </c>
      <c r="M52" s="102"/>
      <c r="N52" s="101"/>
      <c r="O52" s="101"/>
      <c r="P52" s="101"/>
    </row>
    <row r="53" spans="2:16" ht="55.5" customHeight="1" x14ac:dyDescent="0.35">
      <c r="B53" s="307"/>
      <c r="C53" s="130" t="s">
        <v>173</v>
      </c>
      <c r="D53" s="131">
        <v>2.5</v>
      </c>
      <c r="E53" s="131">
        <v>1</v>
      </c>
      <c r="F53" s="131">
        <f t="shared" ref="F53:F55" si="1">D53*E53</f>
        <v>2.5</v>
      </c>
      <c r="G53" s="19"/>
      <c r="H53" s="20"/>
      <c r="M53" s="102"/>
      <c r="N53" s="101"/>
      <c r="O53" s="101"/>
      <c r="P53" s="101"/>
    </row>
    <row r="54" spans="2:16" ht="66.650000000000006" customHeight="1" x14ac:dyDescent="0.35">
      <c r="B54" s="307"/>
      <c r="C54" s="132" t="s">
        <v>42</v>
      </c>
      <c r="D54" s="133">
        <v>2.5</v>
      </c>
      <c r="E54" s="133">
        <v>2</v>
      </c>
      <c r="F54" s="133">
        <f t="shared" si="1"/>
        <v>5</v>
      </c>
      <c r="G54" s="23"/>
      <c r="H54" s="24"/>
      <c r="M54" s="102"/>
      <c r="N54" s="101"/>
      <c r="O54" s="101"/>
      <c r="P54" s="101"/>
    </row>
    <row r="55" spans="2:16" ht="66" customHeight="1" x14ac:dyDescent="0.35">
      <c r="B55" s="307"/>
      <c r="C55" s="281" t="s">
        <v>72</v>
      </c>
      <c r="D55" s="131">
        <v>2.5</v>
      </c>
      <c r="E55" s="131">
        <v>1</v>
      </c>
      <c r="F55" s="131">
        <f t="shared" si="1"/>
        <v>2.5</v>
      </c>
      <c r="G55" s="19"/>
      <c r="H55" s="20"/>
      <c r="M55" s="102"/>
      <c r="N55" s="101"/>
      <c r="O55" s="101"/>
      <c r="P55" s="101"/>
    </row>
    <row r="56" spans="2:16" ht="15" thickBot="1" x14ac:dyDescent="0.4">
      <c r="B56" s="308"/>
      <c r="C56" s="67" t="s">
        <v>103</v>
      </c>
      <c r="D56" s="67"/>
      <c r="E56" s="67"/>
      <c r="F56" s="163">
        <f>SUM(F53:F55)</f>
        <v>10</v>
      </c>
      <c r="G56" s="67"/>
      <c r="H56" s="68"/>
      <c r="M56" s="103"/>
      <c r="N56" s="101"/>
      <c r="O56" s="101"/>
      <c r="P56" s="101"/>
    </row>
    <row r="59" spans="2:16" ht="26" x14ac:dyDescent="0.6">
      <c r="B59" s="10" t="s">
        <v>50</v>
      </c>
    </row>
    <row r="60" spans="2:16" ht="15" thickBot="1" x14ac:dyDescent="0.4"/>
    <row r="61" spans="2:16" ht="28" x14ac:dyDescent="0.35">
      <c r="B61" s="53"/>
      <c r="C61" s="127" t="s">
        <v>61</v>
      </c>
      <c r="D61" s="127" t="s">
        <v>106</v>
      </c>
      <c r="E61" s="365" t="s">
        <v>2</v>
      </c>
      <c r="F61" s="365"/>
      <c r="G61" s="365"/>
      <c r="H61" s="228" t="s">
        <v>4</v>
      </c>
    </row>
    <row r="62" spans="2:16" ht="56.5" customHeight="1" x14ac:dyDescent="0.35">
      <c r="B62" s="298" t="s">
        <v>54</v>
      </c>
      <c r="C62" s="34" t="s">
        <v>62</v>
      </c>
      <c r="D62" s="35">
        <v>0</v>
      </c>
      <c r="E62" s="300"/>
      <c r="F62" s="300"/>
      <c r="G62" s="300"/>
      <c r="H62" s="37"/>
    </row>
    <row r="63" spans="2:16" ht="28" x14ac:dyDescent="0.35">
      <c r="B63" s="298"/>
      <c r="C63" s="38" t="s">
        <v>55</v>
      </c>
      <c r="D63" s="39"/>
      <c r="E63" s="289"/>
      <c r="F63" s="289"/>
      <c r="G63" s="289"/>
      <c r="H63" s="41"/>
    </row>
    <row r="64" spans="2:16" ht="28" x14ac:dyDescent="0.35">
      <c r="B64" s="298"/>
      <c r="C64" s="34" t="s">
        <v>56</v>
      </c>
      <c r="D64" s="35"/>
      <c r="E64" s="300"/>
      <c r="F64" s="300"/>
      <c r="G64" s="300"/>
      <c r="H64" s="37"/>
    </row>
    <row r="65" spans="2:8" ht="153.65" customHeight="1" x14ac:dyDescent="0.35">
      <c r="B65" s="298"/>
      <c r="C65" s="38" t="s">
        <v>170</v>
      </c>
      <c r="D65" s="39"/>
      <c r="E65" s="289"/>
      <c r="F65" s="289"/>
      <c r="G65" s="289"/>
      <c r="H65" s="41"/>
    </row>
    <row r="66" spans="2:8" ht="87" customHeight="1" x14ac:dyDescent="0.35">
      <c r="B66" s="298"/>
      <c r="C66" s="34" t="s">
        <v>171</v>
      </c>
      <c r="D66" s="35"/>
      <c r="E66" s="300"/>
      <c r="F66" s="300"/>
      <c r="G66" s="300"/>
      <c r="H66" s="37"/>
    </row>
    <row r="67" spans="2:8" ht="42" x14ac:dyDescent="0.35">
      <c r="B67" s="298"/>
      <c r="C67" s="38" t="s">
        <v>53</v>
      </c>
      <c r="D67" s="191"/>
      <c r="E67" s="348"/>
      <c r="F67" s="348"/>
      <c r="G67" s="348"/>
      <c r="H67" s="224"/>
    </row>
    <row r="68" spans="2:8" ht="15" thickBot="1" x14ac:dyDescent="0.4">
      <c r="B68" s="299"/>
      <c r="C68" s="226" t="s">
        <v>103</v>
      </c>
      <c r="D68" s="51">
        <f>SUM(D62:D67)</f>
        <v>0</v>
      </c>
      <c r="E68" s="367"/>
      <c r="F68" s="367"/>
      <c r="G68" s="367"/>
      <c r="H68" s="56"/>
    </row>
    <row r="69" spans="2:8" ht="26.5" thickBot="1" x14ac:dyDescent="0.65">
      <c r="B69" s="10"/>
      <c r="C69" s="44"/>
      <c r="D69" s="45"/>
      <c r="E69" s="46"/>
      <c r="H69" s="46"/>
    </row>
    <row r="70" spans="2:8" ht="28" x14ac:dyDescent="0.35">
      <c r="B70" s="53"/>
      <c r="C70" s="54" t="s">
        <v>0</v>
      </c>
      <c r="D70" s="87" t="s">
        <v>106</v>
      </c>
      <c r="E70" s="323" t="s">
        <v>2</v>
      </c>
      <c r="F70" s="324"/>
      <c r="G70" s="325"/>
      <c r="H70" s="48" t="s">
        <v>4</v>
      </c>
    </row>
    <row r="71" spans="2:8" ht="100.5" customHeight="1" x14ac:dyDescent="0.35">
      <c r="B71" s="295" t="s">
        <v>57</v>
      </c>
      <c r="C71" s="34" t="s">
        <v>58</v>
      </c>
      <c r="D71" s="35">
        <v>0</v>
      </c>
      <c r="E71" s="300"/>
      <c r="F71" s="300"/>
      <c r="G71" s="300"/>
      <c r="H71" s="36"/>
    </row>
    <row r="72" spans="2:8" ht="28" x14ac:dyDescent="0.35">
      <c r="B72" s="295"/>
      <c r="C72" s="38" t="s">
        <v>60</v>
      </c>
      <c r="D72" s="39"/>
      <c r="E72" s="289"/>
      <c r="F72" s="289"/>
      <c r="G72" s="289"/>
      <c r="H72" s="40"/>
    </row>
    <row r="73" spans="2:8" ht="84" x14ac:dyDescent="0.35">
      <c r="B73" s="295"/>
      <c r="C73" s="34" t="s">
        <v>63</v>
      </c>
      <c r="D73" s="35"/>
      <c r="E73" s="300"/>
      <c r="F73" s="300"/>
      <c r="G73" s="300"/>
      <c r="H73" s="36"/>
    </row>
    <row r="74" spans="2:8" ht="28" x14ac:dyDescent="0.35">
      <c r="B74" s="295"/>
      <c r="C74" s="38" t="s">
        <v>65</v>
      </c>
      <c r="D74" s="39"/>
      <c r="E74" s="289"/>
      <c r="F74" s="289"/>
      <c r="G74" s="289"/>
      <c r="H74" s="40"/>
    </row>
    <row r="75" spans="2:8" x14ac:dyDescent="0.35">
      <c r="B75" s="295"/>
      <c r="C75" s="34" t="s">
        <v>59</v>
      </c>
      <c r="D75" s="35"/>
      <c r="E75" s="300"/>
      <c r="F75" s="300"/>
      <c r="G75" s="300"/>
      <c r="H75" s="36"/>
    </row>
    <row r="76" spans="2:8" ht="26.15" customHeight="1" x14ac:dyDescent="0.35">
      <c r="B76" s="295"/>
      <c r="C76" s="142" t="s">
        <v>103</v>
      </c>
      <c r="D76" s="143">
        <f>SUM(D71:D75)</f>
        <v>0</v>
      </c>
      <c r="E76" s="315"/>
      <c r="F76" s="315"/>
      <c r="G76" s="315"/>
      <c r="H76" s="144"/>
    </row>
    <row r="77" spans="2:8" ht="15" thickBot="1" x14ac:dyDescent="0.4">
      <c r="B77" s="57"/>
      <c r="C77" s="58"/>
      <c r="D77" s="30"/>
      <c r="E77" s="28"/>
      <c r="H77" s="28"/>
    </row>
    <row r="78" spans="2:8" ht="28.5" thickBot="1" x14ac:dyDescent="0.4">
      <c r="B78" s="53"/>
      <c r="C78" s="78" t="s">
        <v>0</v>
      </c>
      <c r="D78" s="87" t="s">
        <v>106</v>
      </c>
      <c r="E78" s="342" t="s">
        <v>2</v>
      </c>
      <c r="F78" s="342"/>
      <c r="G78" s="342"/>
      <c r="H78" s="78" t="s">
        <v>4</v>
      </c>
    </row>
    <row r="79" spans="2:8" ht="48" customHeight="1" x14ac:dyDescent="0.35">
      <c r="B79" s="297" t="s">
        <v>66</v>
      </c>
      <c r="C79" s="38" t="s">
        <v>67</v>
      </c>
      <c r="D79" s="39"/>
      <c r="E79" s="289"/>
      <c r="F79" s="289"/>
      <c r="G79" s="289"/>
      <c r="H79" s="40"/>
    </row>
    <row r="80" spans="2:8" ht="85" customHeight="1" x14ac:dyDescent="0.35">
      <c r="B80" s="298"/>
      <c r="C80" s="34" t="s">
        <v>68</v>
      </c>
      <c r="D80" s="35"/>
      <c r="E80" s="300"/>
      <c r="F80" s="300"/>
      <c r="G80" s="300"/>
      <c r="H80" s="36"/>
    </row>
    <row r="81" spans="1:10" ht="72" customHeight="1" x14ac:dyDescent="0.35">
      <c r="B81" s="298"/>
      <c r="C81" s="38" t="s">
        <v>70</v>
      </c>
      <c r="D81" s="39"/>
      <c r="E81" s="289"/>
      <c r="F81" s="289"/>
      <c r="G81" s="289"/>
      <c r="H81" s="40"/>
    </row>
    <row r="82" spans="1:10" ht="47.15" customHeight="1" x14ac:dyDescent="0.35">
      <c r="B82" s="298"/>
      <c r="C82" s="34" t="s">
        <v>69</v>
      </c>
      <c r="D82" s="35"/>
      <c r="E82" s="300"/>
      <c r="F82" s="300"/>
      <c r="G82" s="300"/>
      <c r="H82" s="36"/>
    </row>
    <row r="83" spans="1:10" ht="43" customHeight="1" x14ac:dyDescent="0.35">
      <c r="B83" s="298"/>
      <c r="C83" s="38" t="s">
        <v>176</v>
      </c>
      <c r="D83" s="39"/>
      <c r="E83" s="289"/>
      <c r="F83" s="289"/>
      <c r="G83" s="289"/>
      <c r="H83" s="40"/>
    </row>
    <row r="84" spans="1:10" ht="117.65" customHeight="1" thickBot="1" x14ac:dyDescent="0.4">
      <c r="B84" s="299"/>
      <c r="C84" s="34" t="s">
        <v>71</v>
      </c>
      <c r="D84" s="35"/>
      <c r="E84" s="300"/>
      <c r="F84" s="300"/>
      <c r="G84" s="300"/>
      <c r="H84" s="36"/>
    </row>
    <row r="85" spans="1:10" x14ac:dyDescent="0.35">
      <c r="B85" s="57"/>
      <c r="C85" s="142" t="s">
        <v>103</v>
      </c>
      <c r="D85" s="143">
        <f>SUM(D79:D84)</f>
        <v>0</v>
      </c>
      <c r="E85" s="315"/>
      <c r="F85" s="315"/>
      <c r="G85" s="315"/>
      <c r="H85" s="144"/>
    </row>
    <row r="86" spans="1:10" ht="15" thickBot="1" x14ac:dyDescent="0.4">
      <c r="B86" s="57"/>
      <c r="C86" s="58"/>
      <c r="D86" s="30"/>
      <c r="E86" s="28"/>
      <c r="H86" s="28"/>
    </row>
    <row r="87" spans="1:10" ht="28.5" thickBot="1" x14ac:dyDescent="0.4">
      <c r="B87" s="53"/>
      <c r="C87" s="127" t="s">
        <v>0</v>
      </c>
      <c r="D87" s="87" t="s">
        <v>106</v>
      </c>
      <c r="E87" s="361" t="s">
        <v>2</v>
      </c>
      <c r="F87" s="362"/>
      <c r="G87" s="363"/>
      <c r="H87" s="139" t="s">
        <v>4</v>
      </c>
    </row>
    <row r="88" spans="1:10" ht="83.15" customHeight="1" x14ac:dyDescent="0.35">
      <c r="B88" s="286" t="s">
        <v>100</v>
      </c>
      <c r="C88" s="49" t="s">
        <v>99</v>
      </c>
      <c r="D88" s="71"/>
      <c r="E88" s="300"/>
      <c r="F88" s="300"/>
      <c r="G88" s="300"/>
      <c r="H88" s="37"/>
    </row>
    <row r="89" spans="1:10" ht="90.65" customHeight="1" thickBot="1" x14ac:dyDescent="0.4">
      <c r="B89" s="287"/>
      <c r="C89" s="50" t="s">
        <v>107</v>
      </c>
      <c r="D89" s="164"/>
      <c r="E89" s="366"/>
      <c r="F89" s="366"/>
      <c r="G89" s="366"/>
      <c r="H89" s="229"/>
    </row>
    <row r="90" spans="1:10" x14ac:dyDescent="0.35">
      <c r="C90" s="230" t="s">
        <v>103</v>
      </c>
      <c r="D90" s="231">
        <f>D88+D89</f>
        <v>0</v>
      </c>
      <c r="E90" s="378"/>
      <c r="F90" s="378"/>
      <c r="G90" s="378"/>
      <c r="H90" s="202"/>
    </row>
    <row r="93" spans="1:10" x14ac:dyDescent="0.35">
      <c r="A93" s="28"/>
      <c r="B93" s="28"/>
      <c r="C93" s="28"/>
      <c r="D93" s="28"/>
      <c r="E93" s="28"/>
      <c r="F93" s="321"/>
      <c r="G93" s="321"/>
      <c r="H93" s="321"/>
      <c r="I93" s="321"/>
      <c r="J93" s="93"/>
    </row>
    <row r="94" spans="1:10" ht="30.65" customHeight="1" x14ac:dyDescent="0.35">
      <c r="B94" s="89" t="s">
        <v>46</v>
      </c>
      <c r="C94" s="90"/>
      <c r="D94" s="91"/>
      <c r="E94" s="92">
        <f>Tableau336491317212529333944[[#Totals],[Note 
pondérée]]+F34+Tableau33827121620242832374347[[#Totals],[Note 
pondérée]]+Tableau3386111519232731354146[[#Totals],[Note 
pondérée]]</f>
        <v>0</v>
      </c>
      <c r="F94" s="93"/>
      <c r="G94" s="28"/>
      <c r="H94" s="29"/>
      <c r="I94" s="29"/>
      <c r="J94" s="28"/>
    </row>
    <row r="95" spans="1:10" ht="34.5" customHeight="1" x14ac:dyDescent="0.35">
      <c r="B95" s="94" t="s">
        <v>47</v>
      </c>
      <c r="C95" s="95"/>
      <c r="D95" s="96"/>
      <c r="E95" s="92">
        <f>F56</f>
        <v>10</v>
      </c>
      <c r="F95" s="28"/>
      <c r="G95" s="28"/>
      <c r="H95" s="29"/>
    </row>
    <row r="96" spans="1:10" ht="30.65" customHeight="1" x14ac:dyDescent="0.35">
      <c r="B96" s="94" t="s">
        <v>48</v>
      </c>
      <c r="C96" s="95"/>
      <c r="D96" s="96"/>
      <c r="E96" s="92">
        <f>D68+D76+D85+D90</f>
        <v>0</v>
      </c>
      <c r="F96" s="28"/>
      <c r="G96" s="28"/>
      <c r="H96" s="28"/>
    </row>
    <row r="97" spans="2:8" ht="27.65" customHeight="1" x14ac:dyDescent="0.35">
      <c r="B97" s="73" t="s">
        <v>49</v>
      </c>
      <c r="C97" s="74"/>
      <c r="D97" s="75"/>
      <c r="E97" s="92">
        <f>SUM(E94:E96)</f>
        <v>10</v>
      </c>
      <c r="F97" s="28"/>
      <c r="G97" s="28"/>
      <c r="H97" s="29"/>
    </row>
    <row r="100" spans="2:8" ht="32.5" customHeight="1" x14ac:dyDescent="0.35">
      <c r="B100" s="328" t="s">
        <v>110</v>
      </c>
      <c r="C100" s="329"/>
      <c r="D100" s="330"/>
      <c r="E100" s="99">
        <f>E94+E95</f>
        <v>10</v>
      </c>
    </row>
    <row r="101" spans="2:8" ht="71.5" customHeight="1" x14ac:dyDescent="0.35">
      <c r="B101" s="97" t="s">
        <v>112</v>
      </c>
      <c r="C101" s="329" t="s">
        <v>113</v>
      </c>
      <c r="D101" s="330"/>
      <c r="E101" s="98" t="s">
        <v>116</v>
      </c>
    </row>
    <row r="102" spans="2:8" ht="28.5" customHeight="1" x14ac:dyDescent="0.35">
      <c r="B102" s="333" t="s">
        <v>109</v>
      </c>
      <c r="C102" s="331" t="s">
        <v>130</v>
      </c>
      <c r="D102" s="332"/>
      <c r="E102" s="80"/>
    </row>
    <row r="103" spans="2:8" ht="28.5" customHeight="1" x14ac:dyDescent="0.35">
      <c r="B103" s="334"/>
      <c r="C103" s="331" t="s">
        <v>160</v>
      </c>
      <c r="D103" s="332"/>
      <c r="E103" s="80"/>
    </row>
    <row r="104" spans="2:8" ht="28.5" customHeight="1" x14ac:dyDescent="0.35">
      <c r="B104" s="333" t="s">
        <v>111</v>
      </c>
      <c r="C104" s="331" t="s">
        <v>132</v>
      </c>
      <c r="D104" s="332"/>
      <c r="E104" s="80"/>
    </row>
    <row r="105" spans="2:8" ht="21.65" customHeight="1" x14ac:dyDescent="0.35">
      <c r="B105" s="334"/>
      <c r="C105" s="331" t="s">
        <v>162</v>
      </c>
      <c r="D105" s="332"/>
      <c r="E105" s="80"/>
    </row>
    <row r="106" spans="2:8" ht="21.65" customHeight="1" x14ac:dyDescent="0.35">
      <c r="B106" s="333" t="s">
        <v>108</v>
      </c>
      <c r="C106" s="331" t="s">
        <v>134</v>
      </c>
      <c r="D106" s="332"/>
      <c r="E106" s="80"/>
    </row>
    <row r="107" spans="2:8" ht="30.65" customHeight="1" x14ac:dyDescent="0.35">
      <c r="B107" s="334"/>
      <c r="C107" s="331" t="s">
        <v>164</v>
      </c>
      <c r="D107" s="332"/>
      <c r="E107" s="80"/>
    </row>
    <row r="108" spans="2:8" ht="29.15" customHeight="1" x14ac:dyDescent="0.35">
      <c r="B108" s="28"/>
      <c r="C108" s="28"/>
      <c r="D108" s="28"/>
      <c r="E108" s="28"/>
      <c r="F108" s="28"/>
      <c r="G108" s="28"/>
      <c r="H108" s="29"/>
    </row>
    <row r="109" spans="2:8" x14ac:dyDescent="0.35">
      <c r="B109" s="28"/>
      <c r="C109" s="33"/>
      <c r="D109" s="30"/>
      <c r="E109" s="30"/>
      <c r="F109" s="30"/>
      <c r="G109" s="28"/>
      <c r="H109" s="28"/>
    </row>
    <row r="110" spans="2:8" ht="15" customHeight="1" x14ac:dyDescent="0.35">
      <c r="B110" s="335" t="s">
        <v>45</v>
      </c>
      <c r="C110" s="338"/>
      <c r="D110" s="338"/>
      <c r="E110" s="338"/>
      <c r="F110" s="338"/>
      <c r="G110" s="338"/>
      <c r="H110" s="338"/>
    </row>
    <row r="111" spans="2:8" x14ac:dyDescent="0.35">
      <c r="B111" s="336"/>
      <c r="C111" s="338"/>
      <c r="D111" s="338"/>
      <c r="E111" s="338"/>
      <c r="F111" s="338"/>
      <c r="G111" s="338"/>
      <c r="H111" s="338"/>
    </row>
    <row r="112" spans="2:8" x14ac:dyDescent="0.35">
      <c r="B112" s="336"/>
      <c r="C112" s="338"/>
      <c r="D112" s="338"/>
      <c r="E112" s="338"/>
      <c r="F112" s="338"/>
      <c r="G112" s="338"/>
      <c r="H112" s="338"/>
    </row>
    <row r="113" spans="2:8" x14ac:dyDescent="0.35">
      <c r="B113" s="336"/>
      <c r="C113" s="338"/>
      <c r="D113" s="338"/>
      <c r="E113" s="338"/>
      <c r="F113" s="338"/>
      <c r="G113" s="338"/>
      <c r="H113" s="338"/>
    </row>
    <row r="114" spans="2:8" x14ac:dyDescent="0.35">
      <c r="B114" s="337"/>
      <c r="C114" s="338"/>
      <c r="D114" s="338"/>
      <c r="E114" s="338"/>
      <c r="F114" s="338"/>
      <c r="G114" s="338"/>
      <c r="H114" s="338"/>
    </row>
    <row r="115" spans="2:8" ht="15.75" customHeight="1" x14ac:dyDescent="0.35">
      <c r="B115" s="28"/>
      <c r="C115" s="33"/>
      <c r="D115" s="30"/>
      <c r="E115" s="30"/>
      <c r="F115" s="30"/>
      <c r="G115" s="28"/>
      <c r="H115" s="28"/>
    </row>
    <row r="116" spans="2:8" x14ac:dyDescent="0.35">
      <c r="B116" s="28"/>
      <c r="C116" s="33"/>
      <c r="D116" s="30"/>
      <c r="E116" s="30"/>
      <c r="F116" s="30"/>
      <c r="G116" s="28"/>
      <c r="H116" s="28"/>
    </row>
    <row r="117" spans="2:8" ht="22.5" customHeight="1" x14ac:dyDescent="0.35">
      <c r="B117" s="72" t="s">
        <v>17</v>
      </c>
      <c r="C117" s="320"/>
      <c r="D117" s="320"/>
      <c r="E117" s="320"/>
      <c r="F117" s="320"/>
      <c r="G117" s="320"/>
      <c r="H117" s="320"/>
    </row>
    <row r="118" spans="2:8" ht="20.25" customHeight="1" x14ac:dyDescent="0.35">
      <c r="B118" s="72" t="s">
        <v>8</v>
      </c>
      <c r="C118" s="320"/>
      <c r="D118" s="320"/>
      <c r="E118" s="320"/>
      <c r="F118" s="320"/>
      <c r="G118" s="320"/>
      <c r="H118" s="320"/>
    </row>
    <row r="119" spans="2:8" ht="18" customHeight="1" x14ac:dyDescent="0.35">
      <c r="B119" s="72" t="s">
        <v>20</v>
      </c>
      <c r="C119" s="320"/>
      <c r="D119" s="320"/>
      <c r="E119" s="320"/>
      <c r="F119" s="320"/>
      <c r="G119" s="320"/>
      <c r="H119" s="320"/>
    </row>
    <row r="120" spans="2:8" ht="15.75" customHeight="1" x14ac:dyDescent="0.35">
      <c r="B120" s="72" t="s">
        <v>9</v>
      </c>
      <c r="C120" s="320"/>
      <c r="D120" s="320"/>
      <c r="E120" s="320"/>
      <c r="F120" s="320"/>
      <c r="G120" s="320"/>
      <c r="H120" s="320"/>
    </row>
    <row r="121" spans="2:8" ht="25" customHeight="1" x14ac:dyDescent="0.35">
      <c r="B121" s="72" t="s">
        <v>10</v>
      </c>
      <c r="C121" s="320"/>
      <c r="D121" s="320"/>
      <c r="E121" s="320"/>
      <c r="F121" s="320"/>
      <c r="G121" s="320"/>
      <c r="H121" s="320"/>
    </row>
    <row r="122" spans="2:8" ht="25" customHeight="1" x14ac:dyDescent="0.35">
      <c r="B122" s="72" t="s">
        <v>11</v>
      </c>
      <c r="C122" s="320"/>
      <c r="D122" s="320"/>
      <c r="E122" s="320"/>
      <c r="F122" s="320"/>
      <c r="G122" s="320"/>
      <c r="H122" s="320"/>
    </row>
    <row r="123" spans="2:8" ht="87" customHeight="1" x14ac:dyDescent="0.35">
      <c r="B123" s="76" t="s">
        <v>18</v>
      </c>
      <c r="C123" s="327" t="s">
        <v>13</v>
      </c>
      <c r="D123" s="327"/>
      <c r="E123" s="327"/>
      <c r="F123" s="327"/>
      <c r="G123" s="327"/>
      <c r="H123" s="327"/>
    </row>
    <row r="124" spans="2:8" ht="50.15" customHeight="1" x14ac:dyDescent="0.35">
      <c r="B124" s="72" t="s">
        <v>12</v>
      </c>
      <c r="C124" s="320"/>
      <c r="D124" s="320"/>
      <c r="E124" s="320"/>
      <c r="F124" s="320"/>
      <c r="G124" s="320"/>
      <c r="H124" s="320"/>
    </row>
    <row r="125" spans="2:8" x14ac:dyDescent="0.35">
      <c r="B125" s="28"/>
      <c r="C125" s="28"/>
      <c r="D125" s="28"/>
      <c r="E125" s="28"/>
      <c r="F125" s="28"/>
      <c r="G125" s="28"/>
      <c r="H125" s="28"/>
    </row>
  </sheetData>
  <mergeCells count="76">
    <mergeCell ref="C121:H121"/>
    <mergeCell ref="C122:H122"/>
    <mergeCell ref="C123:H123"/>
    <mergeCell ref="C124:H124"/>
    <mergeCell ref="B110:B114"/>
    <mergeCell ref="C110:H114"/>
    <mergeCell ref="C117:H117"/>
    <mergeCell ref="C118:H118"/>
    <mergeCell ref="C119:H119"/>
    <mergeCell ref="C120:H120"/>
    <mergeCell ref="B104:B105"/>
    <mergeCell ref="C104:D104"/>
    <mergeCell ref="C105:D105"/>
    <mergeCell ref="B106:B107"/>
    <mergeCell ref="C106:D106"/>
    <mergeCell ref="C107:D107"/>
    <mergeCell ref="F93:G93"/>
    <mergeCell ref="H93:I93"/>
    <mergeCell ref="B100:D100"/>
    <mergeCell ref="C101:D101"/>
    <mergeCell ref="B102:B103"/>
    <mergeCell ref="C102:D102"/>
    <mergeCell ref="C103:D103"/>
    <mergeCell ref="E90:G90"/>
    <mergeCell ref="E76:G76"/>
    <mergeCell ref="E78:G78"/>
    <mergeCell ref="B79:B84"/>
    <mergeCell ref="E79:G79"/>
    <mergeCell ref="E80:G80"/>
    <mergeCell ref="E81:G81"/>
    <mergeCell ref="E82:G82"/>
    <mergeCell ref="E83:G83"/>
    <mergeCell ref="E84:G84"/>
    <mergeCell ref="E85:G85"/>
    <mergeCell ref="E87:G87"/>
    <mergeCell ref="B88:B89"/>
    <mergeCell ref="E88:G88"/>
    <mergeCell ref="E89:G89"/>
    <mergeCell ref="E70:G70"/>
    <mergeCell ref="B71:B76"/>
    <mergeCell ref="E71:G71"/>
    <mergeCell ref="E72:G72"/>
    <mergeCell ref="E73:G73"/>
    <mergeCell ref="E74:G74"/>
    <mergeCell ref="E75:G75"/>
    <mergeCell ref="B38:B41"/>
    <mergeCell ref="B44:B47"/>
    <mergeCell ref="B52:B56"/>
    <mergeCell ref="E61:G61"/>
    <mergeCell ref="B62:B68"/>
    <mergeCell ref="E62:G62"/>
    <mergeCell ref="E63:G63"/>
    <mergeCell ref="E64:G64"/>
    <mergeCell ref="E65:G65"/>
    <mergeCell ref="E66:G66"/>
    <mergeCell ref="E67:G67"/>
    <mergeCell ref="E68:G68"/>
    <mergeCell ref="B28:B34"/>
    <mergeCell ref="A7:B7"/>
    <mergeCell ref="C7:H7"/>
    <mergeCell ref="A8:B8"/>
    <mergeCell ref="C8:H8"/>
    <mergeCell ref="A9:B9"/>
    <mergeCell ref="C9:H9"/>
    <mergeCell ref="A10:B10"/>
    <mergeCell ref="C10:H10"/>
    <mergeCell ref="B12:H12"/>
    <mergeCell ref="A14:H15"/>
    <mergeCell ref="B21:B25"/>
    <mergeCell ref="A6:B6"/>
    <mergeCell ref="C6:H6"/>
    <mergeCell ref="A2:H2"/>
    <mergeCell ref="A4:B4"/>
    <mergeCell ref="C4:H4"/>
    <mergeCell ref="A5:B5"/>
    <mergeCell ref="C5:H5"/>
  </mergeCells>
  <pageMargins left="0.7" right="0.7" top="0.75" bottom="0.75" header="0.3" footer="0.3"/>
  <pageSetup paperSize="9" orientation="portrait" r:id="rId1"/>
  <drawing r:id="rId2"/>
  <tableParts count="4">
    <tablePart r:id="rId3"/>
    <tablePart r:id="rId4"/>
    <tablePart r:id="rId5"/>
    <tablePart r:id="rId6"/>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A58B5-068A-44BA-A51D-AD56466752FB}">
  <dimension ref="A1:R124"/>
  <sheetViews>
    <sheetView tabSelected="1" topLeftCell="A100" zoomScale="80" zoomScaleNormal="80" workbookViewId="0">
      <selection activeCell="F105" sqref="F105"/>
    </sheetView>
  </sheetViews>
  <sheetFormatPr baseColWidth="10" defaultRowHeight="14.5" x14ac:dyDescent="0.35"/>
  <cols>
    <col min="1" max="1" width="27.7265625" customWidth="1"/>
    <col min="2" max="2" width="25.453125" customWidth="1"/>
    <col min="3" max="3" width="61.26953125" customWidth="1"/>
    <col min="5" max="5" width="18.1796875" customWidth="1"/>
    <col min="6" max="6" width="14.7265625" customWidth="1"/>
    <col min="7" max="7" width="39" customWidth="1"/>
    <col min="8" max="8" width="14.1796875" customWidth="1"/>
    <col min="13" max="13" width="65" customWidth="1"/>
  </cols>
  <sheetData>
    <row r="1" spans="1:8" ht="102" customHeight="1" x14ac:dyDescent="0.35"/>
    <row r="2" spans="1:8" ht="26" customHeight="1" x14ac:dyDescent="0.35">
      <c r="A2" s="314" t="s">
        <v>177</v>
      </c>
      <c r="B2" s="314"/>
      <c r="C2" s="314"/>
      <c r="D2" s="314"/>
      <c r="E2" s="314"/>
      <c r="F2" s="314"/>
      <c r="G2" s="314"/>
      <c r="H2" s="314"/>
    </row>
    <row r="3" spans="1:8" x14ac:dyDescent="0.35">
      <c r="A3" s="28"/>
      <c r="B3" s="29"/>
      <c r="C3" s="30"/>
      <c r="D3" s="30"/>
      <c r="E3" s="30"/>
      <c r="F3" s="28"/>
      <c r="G3" s="28"/>
      <c r="H3" s="28"/>
    </row>
    <row r="4" spans="1:8" x14ac:dyDescent="0.35">
      <c r="A4" s="309" t="s">
        <v>6</v>
      </c>
      <c r="B4" s="310"/>
      <c r="C4" s="313"/>
      <c r="D4" s="313"/>
      <c r="E4" s="313"/>
      <c r="F4" s="313"/>
      <c r="G4" s="313"/>
      <c r="H4" s="313"/>
    </row>
    <row r="5" spans="1:8" x14ac:dyDescent="0.35">
      <c r="A5" s="309" t="s">
        <v>7</v>
      </c>
      <c r="B5" s="310"/>
      <c r="C5" s="313"/>
      <c r="D5" s="313"/>
      <c r="E5" s="313"/>
      <c r="F5" s="313"/>
      <c r="G5" s="313"/>
      <c r="H5" s="313"/>
    </row>
    <row r="6" spans="1:8" x14ac:dyDescent="0.35">
      <c r="A6" s="309" t="s">
        <v>15</v>
      </c>
      <c r="B6" s="310"/>
      <c r="C6" s="313"/>
      <c r="D6" s="313"/>
      <c r="E6" s="313"/>
      <c r="F6" s="313"/>
      <c r="G6" s="313"/>
      <c r="H6" s="313"/>
    </row>
    <row r="7" spans="1:8" x14ac:dyDescent="0.35">
      <c r="A7" s="309" t="s">
        <v>21</v>
      </c>
      <c r="B7" s="310"/>
      <c r="C7" s="313"/>
      <c r="D7" s="313"/>
      <c r="E7" s="313"/>
      <c r="F7" s="313"/>
      <c r="G7" s="313"/>
      <c r="H7" s="313"/>
    </row>
    <row r="8" spans="1:8" x14ac:dyDescent="0.35">
      <c r="A8" s="309" t="s">
        <v>14</v>
      </c>
      <c r="B8" s="310"/>
      <c r="C8" s="313"/>
      <c r="D8" s="313"/>
      <c r="E8" s="313"/>
      <c r="F8" s="313"/>
      <c r="G8" s="313"/>
      <c r="H8" s="313"/>
    </row>
    <row r="9" spans="1:8" ht="30.75" customHeight="1" x14ac:dyDescent="0.35">
      <c r="A9" s="311" t="s">
        <v>19</v>
      </c>
      <c r="B9" s="312"/>
      <c r="C9" s="313"/>
      <c r="D9" s="313"/>
      <c r="E9" s="313"/>
      <c r="F9" s="313"/>
      <c r="G9" s="313"/>
      <c r="H9" s="313"/>
    </row>
    <row r="10" spans="1:8" x14ac:dyDescent="0.35">
      <c r="A10" s="309" t="s">
        <v>16</v>
      </c>
      <c r="B10" s="310"/>
      <c r="C10" s="313"/>
      <c r="D10" s="313"/>
      <c r="E10" s="313"/>
      <c r="F10" s="313"/>
      <c r="G10" s="313"/>
      <c r="H10" s="313"/>
    </row>
    <row r="11" spans="1:8" x14ac:dyDescent="0.35">
      <c r="A11" s="28"/>
      <c r="B11" s="29"/>
      <c r="C11" s="30"/>
      <c r="D11" s="30"/>
      <c r="E11" s="30"/>
      <c r="F11" s="28"/>
      <c r="G11" s="28"/>
      <c r="H11" s="28"/>
    </row>
    <row r="12" spans="1:8" ht="90" customHeight="1" x14ac:dyDescent="0.35">
      <c r="A12" s="31"/>
      <c r="B12" s="301" t="s">
        <v>52</v>
      </c>
      <c r="C12" s="301"/>
      <c r="D12" s="301"/>
      <c r="E12" s="301"/>
      <c r="F12" s="301"/>
      <c r="G12" s="301"/>
      <c r="H12" s="301"/>
    </row>
    <row r="13" spans="1:8" ht="29.25" customHeight="1" x14ac:dyDescent="0.35">
      <c r="A13" s="31"/>
      <c r="B13" s="32"/>
      <c r="C13" s="32"/>
      <c r="D13" s="32"/>
      <c r="E13" s="32"/>
      <c r="F13" s="32"/>
      <c r="G13" s="32"/>
      <c r="H13" s="28"/>
    </row>
    <row r="14" spans="1:8" ht="31.5" customHeight="1" x14ac:dyDescent="0.35">
      <c r="A14" s="302" t="s">
        <v>101</v>
      </c>
      <c r="B14" s="302"/>
      <c r="C14" s="302"/>
      <c r="D14" s="302"/>
      <c r="E14" s="302"/>
      <c r="F14" s="302"/>
      <c r="G14" s="302"/>
      <c r="H14" s="302"/>
    </row>
    <row r="15" spans="1:8" ht="177.65" customHeight="1" x14ac:dyDescent="0.35">
      <c r="A15" s="302"/>
      <c r="B15" s="302"/>
      <c r="C15" s="302"/>
      <c r="D15" s="302"/>
      <c r="E15" s="302"/>
      <c r="F15" s="302"/>
      <c r="G15" s="302"/>
      <c r="H15" s="302"/>
    </row>
    <row r="16" spans="1:8" x14ac:dyDescent="0.35">
      <c r="C16" s="1"/>
      <c r="D16" s="2"/>
      <c r="E16" s="2"/>
      <c r="F16" s="2"/>
    </row>
    <row r="17" spans="1:8" x14ac:dyDescent="0.35">
      <c r="C17" s="1"/>
      <c r="D17" s="2"/>
      <c r="E17" s="2"/>
      <c r="F17" s="2"/>
    </row>
    <row r="18" spans="1:8" ht="26" x14ac:dyDescent="0.6">
      <c r="B18" s="10" t="s">
        <v>32</v>
      </c>
      <c r="C18" s="4"/>
      <c r="D18" s="6"/>
      <c r="E18" s="6"/>
      <c r="F18" s="6"/>
      <c r="G18" s="3"/>
      <c r="H18" s="3"/>
    </row>
    <row r="19" spans="1:8" ht="26.5" thickBot="1" x14ac:dyDescent="0.65">
      <c r="B19" s="3"/>
      <c r="C19" s="4"/>
      <c r="D19" s="6"/>
      <c r="E19" s="6"/>
      <c r="F19" s="6"/>
      <c r="G19" s="3"/>
      <c r="H19" s="3"/>
    </row>
    <row r="20" spans="1:8" ht="62" x14ac:dyDescent="0.35">
      <c r="A20" s="2"/>
      <c r="B20" s="53" t="s">
        <v>5</v>
      </c>
      <c r="C20" s="177" t="s">
        <v>0</v>
      </c>
      <c r="D20" s="54" t="s">
        <v>172</v>
      </c>
      <c r="E20" s="178" t="s">
        <v>1</v>
      </c>
      <c r="F20" s="177" t="s">
        <v>3</v>
      </c>
      <c r="G20" s="178" t="s">
        <v>2</v>
      </c>
      <c r="H20" s="179" t="s">
        <v>44</v>
      </c>
    </row>
    <row r="21" spans="1:8" ht="135" customHeight="1" x14ac:dyDescent="0.35">
      <c r="B21" s="298" t="s">
        <v>33</v>
      </c>
      <c r="C21" s="21" t="s">
        <v>64</v>
      </c>
      <c r="D21" s="22"/>
      <c r="E21" s="22">
        <v>2</v>
      </c>
      <c r="F21" s="22">
        <f>Tableau33649131721252933394448[[#This Row],[Pondération]]*Tableau33649131721252933394448[[#This Row],[Note (de 1 à 4)]]</f>
        <v>0</v>
      </c>
      <c r="G21" s="23"/>
      <c r="H21" s="24"/>
    </row>
    <row r="22" spans="1:8" ht="58.5" customHeight="1" x14ac:dyDescent="0.35">
      <c r="B22" s="298"/>
      <c r="C22" s="17" t="s">
        <v>29</v>
      </c>
      <c r="D22" s="18"/>
      <c r="E22" s="18">
        <v>2</v>
      </c>
      <c r="F22" s="18">
        <f>Tableau33649131721252933394448[[#This Row],[Pondération]]*Tableau33649131721252933394448[[#This Row],[Note (de 1 à 4)]]</f>
        <v>0</v>
      </c>
      <c r="G22" s="19"/>
      <c r="H22" s="20"/>
    </row>
    <row r="23" spans="1:8" ht="47.5" customHeight="1" x14ac:dyDescent="0.35">
      <c r="B23" s="298"/>
      <c r="C23" s="21" t="s">
        <v>30</v>
      </c>
      <c r="D23" s="22"/>
      <c r="E23" s="22">
        <v>2</v>
      </c>
      <c r="F23" s="22">
        <f>Tableau33649131721252933394448[[#This Row],[Pondération]]*Tableau33649131721252933394448[[#This Row],[Note (de 1 à 4)]]</f>
        <v>0</v>
      </c>
      <c r="G23" s="23"/>
      <c r="H23" s="24"/>
    </row>
    <row r="24" spans="1:8" ht="42" customHeight="1" x14ac:dyDescent="0.35">
      <c r="B24" s="298"/>
      <c r="C24" s="17" t="s">
        <v>92</v>
      </c>
      <c r="D24" s="82"/>
      <c r="E24" s="82">
        <v>2</v>
      </c>
      <c r="F24" s="82">
        <f>Tableau33649131721252933394448[[#This Row],[Pondération]]*Tableau33649131721252933394448[[#This Row],[Note (de 1 à 4)]]</f>
        <v>0</v>
      </c>
      <c r="G24" s="115"/>
      <c r="H24" s="158"/>
    </row>
    <row r="25" spans="1:8" ht="82" customHeight="1" thickBot="1" x14ac:dyDescent="0.4">
      <c r="B25" s="299"/>
      <c r="C25" s="235" t="s">
        <v>102</v>
      </c>
      <c r="D25" s="66"/>
      <c r="E25" s="66"/>
      <c r="F25" s="205">
        <f>SUM(Tableau33649131721252933394448[Note 
pondérée])</f>
        <v>0</v>
      </c>
      <c r="G25" s="67"/>
      <c r="H25" s="68"/>
    </row>
    <row r="26" spans="1:8" ht="37" customHeight="1" thickBot="1" x14ac:dyDescent="0.65">
      <c r="B26" s="3"/>
      <c r="C26" s="4"/>
      <c r="D26" s="6"/>
      <c r="E26" s="6"/>
      <c r="F26" s="6"/>
      <c r="G26" s="3"/>
      <c r="H26" s="3"/>
    </row>
    <row r="27" spans="1:8" ht="74.5" customHeight="1" x14ac:dyDescent="0.35">
      <c r="B27" s="53" t="s">
        <v>5</v>
      </c>
      <c r="C27" s="177" t="s">
        <v>0</v>
      </c>
      <c r="D27" s="127" t="s">
        <v>172</v>
      </c>
      <c r="E27" s="178" t="s">
        <v>1</v>
      </c>
      <c r="F27" s="177" t="s">
        <v>3</v>
      </c>
      <c r="G27" s="178" t="s">
        <v>2</v>
      </c>
      <c r="H27" s="179" t="s">
        <v>4</v>
      </c>
    </row>
    <row r="28" spans="1:8" ht="94.5" customHeight="1" x14ac:dyDescent="0.35">
      <c r="B28" s="298" t="s">
        <v>91</v>
      </c>
      <c r="C28" s="61" t="s">
        <v>31</v>
      </c>
      <c r="D28" s="22"/>
      <c r="E28" s="22">
        <v>3</v>
      </c>
      <c r="F28" s="22">
        <f>Tableau342510141822263034404549[[#This Row],[Pondération]]*Tableau342510141822263034404549[[#This Row],[Note (de 1 à 4)]]</f>
        <v>0</v>
      </c>
      <c r="G28" s="23"/>
      <c r="H28" s="24"/>
    </row>
    <row r="29" spans="1:8" ht="102.65" customHeight="1" x14ac:dyDescent="0.35">
      <c r="B29" s="298"/>
      <c r="C29" s="17" t="s">
        <v>94</v>
      </c>
      <c r="D29" s="18"/>
      <c r="E29" s="18">
        <v>1</v>
      </c>
      <c r="F29" s="18">
        <f>Tableau342510141822263034404549[[#This Row],[Pondération]]*Tableau342510141822263034404549[[#This Row],[Note (de 1 à 4)]]</f>
        <v>0</v>
      </c>
      <c r="G29" s="19"/>
      <c r="H29" s="20"/>
    </row>
    <row r="30" spans="1:8" ht="82" customHeight="1" x14ac:dyDescent="0.35">
      <c r="B30" s="298"/>
      <c r="C30" s="21" t="s">
        <v>90</v>
      </c>
      <c r="D30" s="22"/>
      <c r="E30" s="22">
        <v>2</v>
      </c>
      <c r="F30" s="22">
        <f>Tableau342510141822263034404549[[#This Row],[Pondération]]*Tableau342510141822263034404549[[#This Row],[Note (de 1 à 4)]]</f>
        <v>0</v>
      </c>
      <c r="G30" s="23"/>
      <c r="H30" s="24"/>
    </row>
    <row r="31" spans="1:8" ht="73.5" customHeight="1" x14ac:dyDescent="0.35">
      <c r="B31" s="340"/>
      <c r="C31" s="282" t="s">
        <v>105</v>
      </c>
      <c r="D31" s="82"/>
      <c r="E31" s="82">
        <v>2</v>
      </c>
      <c r="F31" s="82">
        <f>Tableau342510141822263034404549[[#This Row],[Pondération]]*Tableau342510141822263034404549[[#This Row],[Note (de 1 à 4)]]</f>
        <v>0</v>
      </c>
      <c r="G31" s="115"/>
      <c r="H31" s="158"/>
    </row>
    <row r="32" spans="1:8" ht="79.5" customHeight="1" x14ac:dyDescent="0.35">
      <c r="B32" s="340"/>
      <c r="C32" s="21" t="s">
        <v>175</v>
      </c>
      <c r="D32" s="113"/>
      <c r="E32" s="113">
        <v>3</v>
      </c>
      <c r="F32" s="113">
        <f>SUM(F26:F31)</f>
        <v>0</v>
      </c>
      <c r="G32" s="114"/>
      <c r="H32" s="159"/>
    </row>
    <row r="33" spans="2:18" ht="63" customHeight="1" x14ac:dyDescent="0.35">
      <c r="B33" s="340"/>
      <c r="C33" s="112" t="s">
        <v>87</v>
      </c>
      <c r="D33" s="18"/>
      <c r="E33" s="18">
        <v>3</v>
      </c>
      <c r="F33" s="18">
        <f>Tableau342510141822263034404549[[#This Row],[Pondération]]*Tableau342510141822263034404549[[#This Row],[Note (de 1 à 4)]]</f>
        <v>0</v>
      </c>
      <c r="G33" s="19"/>
      <c r="H33" s="20"/>
    </row>
    <row r="34" spans="2:18" ht="27" customHeight="1" thickBot="1" x14ac:dyDescent="0.4">
      <c r="B34" s="293"/>
      <c r="C34" s="180" t="s">
        <v>103</v>
      </c>
      <c r="D34" s="244"/>
      <c r="E34" s="244"/>
      <c r="F34" s="244">
        <f t="shared" ref="F34" si="0">SUM(F28:F33)</f>
        <v>0</v>
      </c>
      <c r="G34" s="67"/>
      <c r="H34" s="68"/>
    </row>
    <row r="35" spans="2:18" x14ac:dyDescent="0.35">
      <c r="C35" s="5"/>
      <c r="D35" s="2"/>
      <c r="E35" s="2"/>
      <c r="F35" s="2"/>
    </row>
    <row r="36" spans="2:18" ht="16" thickBot="1" x14ac:dyDescent="0.4">
      <c r="F36" s="11"/>
    </row>
    <row r="37" spans="2:18" ht="31" x14ac:dyDescent="0.35">
      <c r="B37" s="119" t="s">
        <v>5</v>
      </c>
      <c r="C37" s="263" t="s">
        <v>0</v>
      </c>
      <c r="D37" s="83" t="s">
        <v>172</v>
      </c>
      <c r="E37" s="264" t="s">
        <v>1</v>
      </c>
      <c r="F37" s="263" t="s">
        <v>3</v>
      </c>
      <c r="G37" s="264" t="s">
        <v>2</v>
      </c>
      <c r="H37" s="265" t="s">
        <v>4</v>
      </c>
    </row>
    <row r="38" spans="2:18" ht="58" x14ac:dyDescent="0.35">
      <c r="B38" s="295" t="s">
        <v>22</v>
      </c>
      <c r="C38" s="21" t="s">
        <v>27</v>
      </c>
      <c r="D38" s="22"/>
      <c r="E38" s="22">
        <v>1</v>
      </c>
      <c r="F38" s="22">
        <f>Tableau3382712162024283237434751[[#This Row],[Note (de 1 à 4)]]*Tableau3382712162024283237434751[[#This Row],[Pondération]]</f>
        <v>0</v>
      </c>
      <c r="G38" s="23"/>
      <c r="H38" s="23"/>
    </row>
    <row r="39" spans="2:18" ht="58" x14ac:dyDescent="0.35">
      <c r="B39" s="295"/>
      <c r="C39" s="17" t="s">
        <v>26</v>
      </c>
      <c r="D39" s="18"/>
      <c r="E39" s="18">
        <v>2</v>
      </c>
      <c r="F39" s="18">
        <f>Tableau3382712162024283237434751[[#This Row],[Note (de 1 à 4)]]*Tableau3382712162024283237434751[[#This Row],[Pondération]]</f>
        <v>0</v>
      </c>
      <c r="G39" s="19"/>
      <c r="H39" s="19"/>
    </row>
    <row r="40" spans="2:18" ht="43.5" x14ac:dyDescent="0.35">
      <c r="B40" s="295"/>
      <c r="C40" s="21" t="s">
        <v>25</v>
      </c>
      <c r="D40" s="22"/>
      <c r="E40" s="22">
        <v>2</v>
      </c>
      <c r="F40" s="22">
        <f>Tableau3382712162024283237434751[[#This Row],[Note (de 1 à 4)]]*Tableau3382712162024283237434751[[#This Row],[Pondération]]</f>
        <v>0</v>
      </c>
      <c r="G40" s="23"/>
      <c r="H40" s="23"/>
    </row>
    <row r="41" spans="2:18" x14ac:dyDescent="0.35">
      <c r="B41" s="295"/>
      <c r="C41" s="17" t="s">
        <v>103</v>
      </c>
      <c r="D41" s="18"/>
      <c r="E41" s="18"/>
      <c r="F41" s="82">
        <f>SUM(F38:F40)</f>
        <v>0</v>
      </c>
      <c r="G41" s="19"/>
      <c r="H41" s="19"/>
    </row>
    <row r="42" spans="2:18" ht="74.150000000000006" customHeight="1" thickBot="1" x14ac:dyDescent="0.4">
      <c r="C42" s="2"/>
      <c r="D42" s="2"/>
      <c r="E42" s="2"/>
      <c r="F42" s="9"/>
      <c r="G42" s="8"/>
      <c r="H42" s="7"/>
    </row>
    <row r="43" spans="2:18" ht="31" x14ac:dyDescent="0.35">
      <c r="B43" s="12" t="s">
        <v>5</v>
      </c>
      <c r="C43" s="13" t="s">
        <v>0</v>
      </c>
      <c r="D43" s="47" t="s">
        <v>172</v>
      </c>
      <c r="E43" s="15" t="s">
        <v>1</v>
      </c>
      <c r="F43" s="14" t="s">
        <v>3</v>
      </c>
      <c r="G43" s="15" t="s">
        <v>2</v>
      </c>
      <c r="H43" s="16" t="s">
        <v>4</v>
      </c>
    </row>
    <row r="44" spans="2:18" ht="81" customHeight="1" x14ac:dyDescent="0.35">
      <c r="B44" s="295" t="s">
        <v>23</v>
      </c>
      <c r="C44" s="21" t="s">
        <v>24</v>
      </c>
      <c r="D44" s="22"/>
      <c r="E44" s="22">
        <v>1</v>
      </c>
      <c r="F44" s="22">
        <f>Tableau338611151923273135414650[[#This Row],[Note (de 1 à 4)]]*Tableau338611151923273135414650[[#This Row],[Pondération]]</f>
        <v>0</v>
      </c>
      <c r="G44" s="23"/>
      <c r="H44" s="23"/>
    </row>
    <row r="45" spans="2:18" ht="102" customHeight="1" x14ac:dyDescent="0.35">
      <c r="B45" s="295"/>
      <c r="C45" s="17" t="s">
        <v>28</v>
      </c>
      <c r="D45" s="82"/>
      <c r="E45" s="82">
        <v>3</v>
      </c>
      <c r="F45" s="82">
        <f>Tableau338611151923273135414650[[#This Row],[Note (de 1 à 4)]]*Tableau338611151923273135414650[[#This Row],[Pondération]]</f>
        <v>0</v>
      </c>
      <c r="G45" s="115"/>
      <c r="H45" s="115"/>
    </row>
    <row r="46" spans="2:18" ht="96" customHeight="1" x14ac:dyDescent="0.35">
      <c r="B46" s="295"/>
      <c r="C46" s="21" t="s">
        <v>95</v>
      </c>
      <c r="D46" s="22"/>
      <c r="E46" s="22">
        <v>2</v>
      </c>
      <c r="F46" s="22">
        <f>Tableau338611151923273135414650[[#This Row],[Note (de 1 à 4)]]*Tableau338611151923273135414650[[#This Row],[Pondération]]</f>
        <v>0</v>
      </c>
      <c r="G46" s="23"/>
      <c r="H46" s="23"/>
    </row>
    <row r="47" spans="2:18" ht="42.65" customHeight="1" x14ac:dyDescent="0.35">
      <c r="B47" s="295"/>
      <c r="C47" s="17" t="s">
        <v>103</v>
      </c>
      <c r="D47" s="82"/>
      <c r="E47" s="82"/>
      <c r="F47" s="123">
        <f>SUM(Tableau338611151923273135414650[Note 
pondérée])</f>
        <v>0</v>
      </c>
      <c r="G47" s="124"/>
      <c r="H47" s="125"/>
    </row>
    <row r="48" spans="2:18" x14ac:dyDescent="0.35">
      <c r="C48" s="5"/>
      <c r="D48" s="2"/>
      <c r="E48" s="2"/>
      <c r="F48" s="2"/>
      <c r="L48" s="57"/>
      <c r="M48" s="58"/>
      <c r="N48" s="30"/>
      <c r="O48" s="30"/>
      <c r="P48" s="30"/>
      <c r="Q48" s="28"/>
      <c r="R48" s="28"/>
    </row>
    <row r="50" spans="2:16" ht="26" x14ac:dyDescent="0.6">
      <c r="B50" s="85" t="s">
        <v>51</v>
      </c>
      <c r="C50" s="85"/>
    </row>
    <row r="51" spans="2:16" ht="15" thickBot="1" x14ac:dyDescent="0.4"/>
    <row r="52" spans="2:16" ht="31" x14ac:dyDescent="0.35">
      <c r="B52" s="306" t="s">
        <v>165</v>
      </c>
      <c r="C52" s="126" t="s">
        <v>0</v>
      </c>
      <c r="D52" s="127" t="s">
        <v>172</v>
      </c>
      <c r="E52" s="128" t="s">
        <v>1</v>
      </c>
      <c r="F52" s="126" t="s">
        <v>3</v>
      </c>
      <c r="G52" s="128" t="s">
        <v>2</v>
      </c>
      <c r="H52" s="129" t="s">
        <v>4</v>
      </c>
      <c r="M52" s="102"/>
      <c r="N52" s="101"/>
      <c r="O52" s="101"/>
      <c r="P52" s="101"/>
    </row>
    <row r="53" spans="2:16" ht="55.5" customHeight="1" x14ac:dyDescent="0.35">
      <c r="B53" s="307"/>
      <c r="C53" s="281" t="s">
        <v>72</v>
      </c>
      <c r="D53" s="131">
        <v>2.5</v>
      </c>
      <c r="E53" s="131">
        <v>1</v>
      </c>
      <c r="F53" s="131">
        <f t="shared" ref="F53:F54" si="1">D53*E53</f>
        <v>2.5</v>
      </c>
      <c r="G53" s="19"/>
      <c r="H53" s="20"/>
      <c r="M53" s="102"/>
      <c r="N53" s="101"/>
      <c r="O53" s="101"/>
      <c r="P53" s="101"/>
    </row>
    <row r="54" spans="2:16" ht="64.5" customHeight="1" x14ac:dyDescent="0.35">
      <c r="B54" s="307"/>
      <c r="C54" s="134" t="s">
        <v>43</v>
      </c>
      <c r="D54" s="133">
        <v>2.5</v>
      </c>
      <c r="E54" s="133">
        <v>1</v>
      </c>
      <c r="F54" s="133">
        <f t="shared" si="1"/>
        <v>2.5</v>
      </c>
      <c r="G54" s="23"/>
      <c r="H54" s="24"/>
      <c r="M54" s="102"/>
      <c r="N54" s="101"/>
      <c r="O54" s="101"/>
      <c r="P54" s="101"/>
    </row>
    <row r="55" spans="2:16" ht="15" thickBot="1" x14ac:dyDescent="0.4">
      <c r="B55" s="308"/>
      <c r="C55" s="135" t="s">
        <v>103</v>
      </c>
      <c r="D55" s="135"/>
      <c r="E55" s="135"/>
      <c r="F55" s="136">
        <f>SUM(F53:F54)</f>
        <v>5</v>
      </c>
      <c r="G55" s="135"/>
      <c r="H55" s="137"/>
      <c r="M55" s="103"/>
      <c r="N55" s="101"/>
      <c r="O55" s="101"/>
      <c r="P55" s="101"/>
    </row>
    <row r="58" spans="2:16" ht="26" x14ac:dyDescent="0.6">
      <c r="B58" s="10" t="s">
        <v>50</v>
      </c>
    </row>
    <row r="59" spans="2:16" ht="15" thickBot="1" x14ac:dyDescent="0.4"/>
    <row r="60" spans="2:16" ht="28" x14ac:dyDescent="0.35">
      <c r="B60" s="53"/>
      <c r="C60" s="127" t="s">
        <v>61</v>
      </c>
      <c r="D60" s="127" t="s">
        <v>106</v>
      </c>
      <c r="E60" s="365" t="s">
        <v>2</v>
      </c>
      <c r="F60" s="365"/>
      <c r="G60" s="365"/>
      <c r="H60" s="228" t="s">
        <v>4</v>
      </c>
    </row>
    <row r="61" spans="2:16" ht="56.5" customHeight="1" x14ac:dyDescent="0.35">
      <c r="B61" s="298" t="s">
        <v>54</v>
      </c>
      <c r="C61" s="34" t="s">
        <v>62</v>
      </c>
      <c r="D61" s="35">
        <v>0</v>
      </c>
      <c r="E61" s="300"/>
      <c r="F61" s="300"/>
      <c r="G61" s="300"/>
      <c r="H61" s="37"/>
    </row>
    <row r="62" spans="2:16" ht="44.5" customHeight="1" x14ac:dyDescent="0.35">
      <c r="B62" s="298"/>
      <c r="C62" s="38" t="s">
        <v>55</v>
      </c>
      <c r="D62" s="39"/>
      <c r="E62" s="289"/>
      <c r="F62" s="289"/>
      <c r="G62" s="289"/>
      <c r="H62" s="41"/>
    </row>
    <row r="63" spans="2:16" ht="28" x14ac:dyDescent="0.35">
      <c r="B63" s="298"/>
      <c r="C63" s="34" t="s">
        <v>56</v>
      </c>
      <c r="D63" s="35"/>
      <c r="E63" s="300"/>
      <c r="F63" s="300"/>
      <c r="G63" s="300"/>
      <c r="H63" s="37"/>
    </row>
    <row r="64" spans="2:16" ht="153.65" customHeight="1" x14ac:dyDescent="0.35">
      <c r="B64" s="298"/>
      <c r="C64" s="38" t="s">
        <v>170</v>
      </c>
      <c r="D64" s="191"/>
      <c r="E64" s="348"/>
      <c r="F64" s="348"/>
      <c r="G64" s="348"/>
      <c r="H64" s="224"/>
    </row>
    <row r="65" spans="2:8" ht="87" customHeight="1" x14ac:dyDescent="0.35">
      <c r="B65" s="298"/>
      <c r="C65" s="34" t="s">
        <v>171</v>
      </c>
      <c r="D65" s="140"/>
      <c r="E65" s="288"/>
      <c r="F65" s="288"/>
      <c r="G65" s="288"/>
      <c r="H65" s="225"/>
    </row>
    <row r="66" spans="2:8" ht="42" x14ac:dyDescent="0.35">
      <c r="B66" s="298"/>
      <c r="C66" s="38" t="s">
        <v>53</v>
      </c>
      <c r="D66" s="39"/>
      <c r="E66" s="289"/>
      <c r="F66" s="289"/>
      <c r="G66" s="289"/>
      <c r="H66" s="41"/>
    </row>
    <row r="67" spans="2:8" ht="15" thickBot="1" x14ac:dyDescent="0.4">
      <c r="B67" s="299"/>
      <c r="C67" s="226" t="s">
        <v>103</v>
      </c>
      <c r="D67" s="51">
        <f>SUM(D61:D66)</f>
        <v>0</v>
      </c>
      <c r="E67" s="367"/>
      <c r="F67" s="367"/>
      <c r="G67" s="367"/>
      <c r="H67" s="56"/>
    </row>
    <row r="68" spans="2:8" ht="26.5" thickBot="1" x14ac:dyDescent="0.65">
      <c r="B68" s="10"/>
      <c r="C68" s="44"/>
      <c r="D68" s="45"/>
      <c r="E68" s="46"/>
      <c r="H68" s="46"/>
    </row>
    <row r="69" spans="2:8" ht="28" x14ac:dyDescent="0.35">
      <c r="B69" s="53"/>
      <c r="C69" s="127" t="s">
        <v>0</v>
      </c>
      <c r="D69" s="127" t="s">
        <v>106</v>
      </c>
      <c r="E69" s="365" t="s">
        <v>2</v>
      </c>
      <c r="F69" s="365"/>
      <c r="G69" s="365"/>
      <c r="H69" s="228" t="s">
        <v>4</v>
      </c>
    </row>
    <row r="70" spans="2:8" ht="98" customHeight="1" x14ac:dyDescent="0.35">
      <c r="B70" s="298" t="s">
        <v>57</v>
      </c>
      <c r="C70" s="34" t="s">
        <v>58</v>
      </c>
      <c r="D70" s="35">
        <v>0</v>
      </c>
      <c r="E70" s="300"/>
      <c r="F70" s="300"/>
      <c r="G70" s="300"/>
      <c r="H70" s="37"/>
    </row>
    <row r="71" spans="2:8" ht="28" x14ac:dyDescent="0.35">
      <c r="B71" s="298"/>
      <c r="C71" s="38" t="s">
        <v>60</v>
      </c>
      <c r="D71" s="39"/>
      <c r="E71" s="289"/>
      <c r="F71" s="289"/>
      <c r="G71" s="289"/>
      <c r="H71" s="41"/>
    </row>
    <row r="72" spans="2:8" ht="84" x14ac:dyDescent="0.35">
      <c r="B72" s="298"/>
      <c r="C72" s="34" t="s">
        <v>63</v>
      </c>
      <c r="D72" s="35"/>
      <c r="E72" s="300"/>
      <c r="F72" s="300"/>
      <c r="G72" s="300"/>
      <c r="H72" s="37"/>
    </row>
    <row r="73" spans="2:8" ht="28" x14ac:dyDescent="0.35">
      <c r="B73" s="298"/>
      <c r="C73" s="38" t="s">
        <v>65</v>
      </c>
      <c r="D73" s="39"/>
      <c r="E73" s="289"/>
      <c r="F73" s="289"/>
      <c r="G73" s="289"/>
      <c r="H73" s="41"/>
    </row>
    <row r="74" spans="2:8" x14ac:dyDescent="0.35">
      <c r="B74" s="298"/>
      <c r="C74" s="34" t="s">
        <v>59</v>
      </c>
      <c r="D74" s="35"/>
      <c r="E74" s="300"/>
      <c r="F74" s="300"/>
      <c r="G74" s="300"/>
      <c r="H74" s="37"/>
    </row>
    <row r="75" spans="2:8" ht="26.15" customHeight="1" thickBot="1" x14ac:dyDescent="0.4">
      <c r="B75" s="299"/>
      <c r="C75" s="221" t="s">
        <v>103</v>
      </c>
      <c r="D75" s="222">
        <f>SUM(D70:D74)</f>
        <v>0</v>
      </c>
      <c r="E75" s="374"/>
      <c r="F75" s="374"/>
      <c r="G75" s="374"/>
      <c r="H75" s="43"/>
    </row>
    <row r="76" spans="2:8" ht="15" thickBot="1" x14ac:dyDescent="0.4">
      <c r="B76" s="57"/>
      <c r="C76" s="58"/>
      <c r="D76" s="30"/>
      <c r="E76" s="28"/>
      <c r="H76" s="28"/>
    </row>
    <row r="77" spans="2:8" ht="28.5" thickBot="1" x14ac:dyDescent="0.4">
      <c r="B77" s="53"/>
      <c r="C77" s="78" t="s">
        <v>0</v>
      </c>
      <c r="D77" s="87" t="s">
        <v>106</v>
      </c>
      <c r="E77" s="342" t="s">
        <v>2</v>
      </c>
      <c r="F77" s="342"/>
      <c r="G77" s="342"/>
      <c r="H77" s="78" t="s">
        <v>4</v>
      </c>
    </row>
    <row r="78" spans="2:8" ht="48" customHeight="1" x14ac:dyDescent="0.35">
      <c r="B78" s="297" t="s">
        <v>66</v>
      </c>
      <c r="C78" s="38" t="s">
        <v>67</v>
      </c>
      <c r="D78" s="39"/>
      <c r="E78" s="289"/>
      <c r="F78" s="289"/>
      <c r="G78" s="289"/>
      <c r="H78" s="40"/>
    </row>
    <row r="79" spans="2:8" ht="85" customHeight="1" x14ac:dyDescent="0.35">
      <c r="B79" s="298"/>
      <c r="C79" s="34" t="s">
        <v>68</v>
      </c>
      <c r="D79" s="35"/>
      <c r="E79" s="300"/>
      <c r="F79" s="300"/>
      <c r="G79" s="300"/>
      <c r="H79" s="36"/>
    </row>
    <row r="80" spans="2:8" ht="72" customHeight="1" x14ac:dyDescent="0.35">
      <c r="B80" s="298"/>
      <c r="C80" s="38" t="s">
        <v>70</v>
      </c>
      <c r="D80" s="39"/>
      <c r="E80" s="289"/>
      <c r="F80" s="289"/>
      <c r="G80" s="289"/>
      <c r="H80" s="40"/>
    </row>
    <row r="81" spans="1:10" ht="47.15" customHeight="1" x14ac:dyDescent="0.35">
      <c r="B81" s="298"/>
      <c r="C81" s="34" t="s">
        <v>69</v>
      </c>
      <c r="D81" s="35"/>
      <c r="E81" s="300"/>
      <c r="F81" s="300"/>
      <c r="G81" s="300"/>
      <c r="H81" s="36"/>
    </row>
    <row r="82" spans="1:10" ht="43" customHeight="1" x14ac:dyDescent="0.35">
      <c r="B82" s="298"/>
      <c r="C82" s="38" t="s">
        <v>176</v>
      </c>
      <c r="D82" s="39"/>
      <c r="E82" s="289"/>
      <c r="F82" s="289"/>
      <c r="G82" s="289"/>
      <c r="H82" s="40"/>
    </row>
    <row r="83" spans="1:10" ht="117.65" customHeight="1" thickBot="1" x14ac:dyDescent="0.4">
      <c r="B83" s="299"/>
      <c r="C83" s="34" t="s">
        <v>71</v>
      </c>
      <c r="D83" s="35"/>
      <c r="E83" s="300"/>
      <c r="F83" s="300"/>
      <c r="G83" s="300"/>
      <c r="H83" s="36"/>
    </row>
    <row r="84" spans="1:10" x14ac:dyDescent="0.35">
      <c r="B84" s="57"/>
      <c r="C84" s="142" t="s">
        <v>103</v>
      </c>
      <c r="D84" s="143">
        <f>SUM(D78:D83)</f>
        <v>0</v>
      </c>
      <c r="E84" s="315"/>
      <c r="F84" s="315"/>
      <c r="G84" s="315"/>
      <c r="H84" s="144"/>
    </row>
    <row r="85" spans="1:10" ht="15" thickBot="1" x14ac:dyDescent="0.4">
      <c r="B85" s="57"/>
      <c r="C85" s="58"/>
      <c r="D85" s="30"/>
      <c r="E85" s="28"/>
      <c r="H85" s="28"/>
    </row>
    <row r="86" spans="1:10" ht="28.5" thickBot="1" x14ac:dyDescent="0.4">
      <c r="B86" s="53"/>
      <c r="C86" s="54" t="s">
        <v>0</v>
      </c>
      <c r="D86" s="87" t="s">
        <v>106</v>
      </c>
      <c r="E86" s="379" t="s">
        <v>2</v>
      </c>
      <c r="F86" s="380"/>
      <c r="G86" s="381"/>
      <c r="H86" s="48" t="s">
        <v>4</v>
      </c>
    </row>
    <row r="87" spans="1:10" ht="83.15" customHeight="1" x14ac:dyDescent="0.35">
      <c r="B87" s="286" t="s">
        <v>100</v>
      </c>
      <c r="C87" s="49" t="s">
        <v>99</v>
      </c>
      <c r="D87" s="192"/>
      <c r="E87" s="288"/>
      <c r="F87" s="288"/>
      <c r="G87" s="288"/>
      <c r="H87" s="225"/>
    </row>
    <row r="88" spans="1:10" ht="90.65" customHeight="1" thickBot="1" x14ac:dyDescent="0.4">
      <c r="B88" s="287"/>
      <c r="C88" s="50" t="s">
        <v>107</v>
      </c>
      <c r="D88" s="164"/>
      <c r="E88" s="366"/>
      <c r="F88" s="366"/>
      <c r="G88" s="366"/>
      <c r="H88" s="229"/>
    </row>
    <row r="89" spans="1:10" x14ac:dyDescent="0.35">
      <c r="C89" s="230" t="s">
        <v>103</v>
      </c>
      <c r="D89" s="231">
        <f>D87+D88</f>
        <v>0</v>
      </c>
      <c r="E89" s="378"/>
      <c r="F89" s="378"/>
      <c r="G89" s="378"/>
      <c r="H89" s="276"/>
    </row>
    <row r="92" spans="1:10" x14ac:dyDescent="0.35">
      <c r="A92" s="28"/>
      <c r="B92" s="28"/>
      <c r="C92" s="28"/>
      <c r="D92" s="28"/>
      <c r="E92" s="28"/>
      <c r="F92" s="321"/>
      <c r="G92" s="321"/>
      <c r="H92" s="321"/>
      <c r="I92" s="321"/>
      <c r="J92" s="93"/>
    </row>
    <row r="93" spans="1:10" ht="30.65" customHeight="1" x14ac:dyDescent="0.35">
      <c r="B93" s="89" t="s">
        <v>46</v>
      </c>
      <c r="C93" s="90"/>
      <c r="D93" s="91"/>
      <c r="E93" s="92">
        <f>Tableau33649131721252933394448[[#Totals],[Note 
pondérée]]+F34+Tableau3382712162024283237434751[[#Totals],[Note 
pondérée]]+Tableau338611151923273135414650[[#Totals],[Note 
pondérée]]</f>
        <v>0</v>
      </c>
      <c r="F93" s="93"/>
      <c r="G93" s="28"/>
      <c r="H93" s="29"/>
      <c r="I93" s="29"/>
      <c r="J93" s="28"/>
    </row>
    <row r="94" spans="1:10" ht="34.5" customHeight="1" x14ac:dyDescent="0.35">
      <c r="B94" s="94" t="s">
        <v>47</v>
      </c>
      <c r="C94" s="95"/>
      <c r="D94" s="96"/>
      <c r="E94" s="92">
        <f>F55</f>
        <v>5</v>
      </c>
      <c r="F94" s="28"/>
      <c r="G94" s="28"/>
      <c r="H94" s="29"/>
    </row>
    <row r="95" spans="1:10" ht="30.65" customHeight="1" x14ac:dyDescent="0.35">
      <c r="B95" s="94" t="s">
        <v>48</v>
      </c>
      <c r="C95" s="95"/>
      <c r="D95" s="96"/>
      <c r="E95" s="92">
        <f>D67+D75+D84+D89</f>
        <v>0</v>
      </c>
      <c r="F95" s="28"/>
      <c r="G95" s="28"/>
      <c r="H95" s="28"/>
    </row>
    <row r="96" spans="1:10" ht="27.65" customHeight="1" x14ac:dyDescent="0.35">
      <c r="B96" s="73" t="s">
        <v>49</v>
      </c>
      <c r="C96" s="74"/>
      <c r="D96" s="75"/>
      <c r="E96" s="92">
        <f>SUM(E93:E95)</f>
        <v>5</v>
      </c>
      <c r="F96" s="28"/>
      <c r="G96" s="28"/>
      <c r="H96" s="29"/>
    </row>
    <row r="99" spans="2:8" ht="32.5" customHeight="1" x14ac:dyDescent="0.35">
      <c r="B99" s="328" t="s">
        <v>110</v>
      </c>
      <c r="C99" s="329"/>
      <c r="D99" s="330"/>
      <c r="E99" s="99">
        <f>E93+E94</f>
        <v>5</v>
      </c>
    </row>
    <row r="100" spans="2:8" ht="71.5" customHeight="1" x14ac:dyDescent="0.35">
      <c r="B100" s="97" t="s">
        <v>112</v>
      </c>
      <c r="C100" s="329" t="s">
        <v>113</v>
      </c>
      <c r="D100" s="330"/>
      <c r="E100" s="98" t="s">
        <v>116</v>
      </c>
    </row>
    <row r="101" spans="2:8" ht="28.5" customHeight="1" x14ac:dyDescent="0.35">
      <c r="B101" s="333" t="s">
        <v>109</v>
      </c>
      <c r="C101" s="331" t="s">
        <v>159</v>
      </c>
      <c r="D101" s="332"/>
      <c r="E101" s="80"/>
    </row>
    <row r="102" spans="2:8" ht="28.5" customHeight="1" x14ac:dyDescent="0.35">
      <c r="B102" s="334"/>
      <c r="C102" s="331" t="s">
        <v>168</v>
      </c>
      <c r="D102" s="332"/>
      <c r="E102" s="80"/>
    </row>
    <row r="103" spans="2:8" ht="28.5" customHeight="1" x14ac:dyDescent="0.35">
      <c r="B103" s="333" t="s">
        <v>111</v>
      </c>
      <c r="C103" s="331" t="s">
        <v>161</v>
      </c>
      <c r="D103" s="332"/>
      <c r="E103" s="80"/>
    </row>
    <row r="104" spans="2:8" ht="21.65" customHeight="1" x14ac:dyDescent="0.35">
      <c r="B104" s="334"/>
      <c r="C104" s="331" t="s">
        <v>167</v>
      </c>
      <c r="D104" s="332"/>
      <c r="E104" s="80"/>
    </row>
    <row r="105" spans="2:8" ht="21.65" customHeight="1" x14ac:dyDescent="0.35">
      <c r="B105" s="333" t="s">
        <v>108</v>
      </c>
      <c r="C105" s="331" t="s">
        <v>163</v>
      </c>
      <c r="D105" s="332"/>
      <c r="E105" s="80"/>
    </row>
    <row r="106" spans="2:8" ht="30.65" customHeight="1" x14ac:dyDescent="0.35">
      <c r="B106" s="334"/>
      <c r="C106" s="331" t="s">
        <v>166</v>
      </c>
      <c r="D106" s="332"/>
      <c r="E106" s="80"/>
    </row>
    <row r="107" spans="2:8" ht="29.15" customHeight="1" x14ac:dyDescent="0.35">
      <c r="B107" s="28"/>
      <c r="C107" s="28"/>
      <c r="D107" s="28"/>
      <c r="E107" s="28"/>
      <c r="F107" s="28"/>
      <c r="G107" s="28"/>
      <c r="H107" s="29"/>
    </row>
    <row r="108" spans="2:8" x14ac:dyDescent="0.35">
      <c r="B108" s="28"/>
      <c r="C108" s="33"/>
      <c r="D108" s="30"/>
      <c r="E108" s="30"/>
      <c r="F108" s="30"/>
      <c r="G108" s="28"/>
      <c r="H108" s="28"/>
    </row>
    <row r="109" spans="2:8" ht="15" customHeight="1" x14ac:dyDescent="0.35">
      <c r="B109" s="335" t="s">
        <v>45</v>
      </c>
      <c r="C109" s="338"/>
      <c r="D109" s="338"/>
      <c r="E109" s="338"/>
      <c r="F109" s="338"/>
      <c r="G109" s="338"/>
      <c r="H109" s="338"/>
    </row>
    <row r="110" spans="2:8" x14ac:dyDescent="0.35">
      <c r="B110" s="336"/>
      <c r="C110" s="338"/>
      <c r="D110" s="338"/>
      <c r="E110" s="338"/>
      <c r="F110" s="338"/>
      <c r="G110" s="338"/>
      <c r="H110" s="338"/>
    </row>
    <row r="111" spans="2:8" x14ac:dyDescent="0.35">
      <c r="B111" s="336"/>
      <c r="C111" s="338"/>
      <c r="D111" s="338"/>
      <c r="E111" s="338"/>
      <c r="F111" s="338"/>
      <c r="G111" s="338"/>
      <c r="H111" s="338"/>
    </row>
    <row r="112" spans="2:8" x14ac:dyDescent="0.35">
      <c r="B112" s="336"/>
      <c r="C112" s="338"/>
      <c r="D112" s="338"/>
      <c r="E112" s="338"/>
      <c r="F112" s="338"/>
      <c r="G112" s="338"/>
      <c r="H112" s="338"/>
    </row>
    <row r="113" spans="2:8" x14ac:dyDescent="0.35">
      <c r="B113" s="337"/>
      <c r="C113" s="338"/>
      <c r="D113" s="338"/>
      <c r="E113" s="338"/>
      <c r="F113" s="338"/>
      <c r="G113" s="338"/>
      <c r="H113" s="338"/>
    </row>
    <row r="114" spans="2:8" ht="15.75" customHeight="1" x14ac:dyDescent="0.35">
      <c r="B114" s="28"/>
      <c r="C114" s="33"/>
      <c r="D114" s="30"/>
      <c r="E114" s="30"/>
      <c r="F114" s="30"/>
      <c r="G114" s="28"/>
      <c r="H114" s="28"/>
    </row>
    <row r="115" spans="2:8" x14ac:dyDescent="0.35">
      <c r="B115" s="28"/>
      <c r="C115" s="33"/>
      <c r="D115" s="30"/>
      <c r="E115" s="30"/>
      <c r="F115" s="30"/>
      <c r="G115" s="28"/>
      <c r="H115" s="28"/>
    </row>
    <row r="116" spans="2:8" ht="22.5" customHeight="1" x14ac:dyDescent="0.35">
      <c r="B116" s="72" t="s">
        <v>17</v>
      </c>
      <c r="C116" s="320"/>
      <c r="D116" s="320"/>
      <c r="E116" s="320"/>
      <c r="F116" s="320"/>
      <c r="G116" s="320"/>
      <c r="H116" s="320"/>
    </row>
    <row r="117" spans="2:8" ht="20.25" customHeight="1" x14ac:dyDescent="0.35">
      <c r="B117" s="72" t="s">
        <v>8</v>
      </c>
      <c r="C117" s="320"/>
      <c r="D117" s="320"/>
      <c r="E117" s="320"/>
      <c r="F117" s="320"/>
      <c r="G117" s="320"/>
      <c r="H117" s="320"/>
    </row>
    <row r="118" spans="2:8" ht="18" customHeight="1" x14ac:dyDescent="0.35">
      <c r="B118" s="72" t="s">
        <v>20</v>
      </c>
      <c r="C118" s="320"/>
      <c r="D118" s="320"/>
      <c r="E118" s="320"/>
      <c r="F118" s="320"/>
      <c r="G118" s="320"/>
      <c r="H118" s="320"/>
    </row>
    <row r="119" spans="2:8" ht="15.75" customHeight="1" x14ac:dyDescent="0.35">
      <c r="B119" s="72" t="s">
        <v>9</v>
      </c>
      <c r="C119" s="320"/>
      <c r="D119" s="320"/>
      <c r="E119" s="320"/>
      <c r="F119" s="320"/>
      <c r="G119" s="320"/>
      <c r="H119" s="320"/>
    </row>
    <row r="120" spans="2:8" ht="25" customHeight="1" x14ac:dyDescent="0.35">
      <c r="B120" s="72" t="s">
        <v>10</v>
      </c>
      <c r="C120" s="320"/>
      <c r="D120" s="320"/>
      <c r="E120" s="320"/>
      <c r="F120" s="320"/>
      <c r="G120" s="320"/>
      <c r="H120" s="320"/>
    </row>
    <row r="121" spans="2:8" ht="25" customHeight="1" x14ac:dyDescent="0.35">
      <c r="B121" s="72" t="s">
        <v>11</v>
      </c>
      <c r="C121" s="320"/>
      <c r="D121" s="320"/>
      <c r="E121" s="320"/>
      <c r="F121" s="320"/>
      <c r="G121" s="320"/>
      <c r="H121" s="320"/>
    </row>
    <row r="122" spans="2:8" ht="87" customHeight="1" x14ac:dyDescent="0.35">
      <c r="B122" s="76" t="s">
        <v>18</v>
      </c>
      <c r="C122" s="327" t="s">
        <v>13</v>
      </c>
      <c r="D122" s="327"/>
      <c r="E122" s="327"/>
      <c r="F122" s="327"/>
      <c r="G122" s="327"/>
      <c r="H122" s="327"/>
    </row>
    <row r="123" spans="2:8" ht="50.15" customHeight="1" x14ac:dyDescent="0.35">
      <c r="B123" s="72" t="s">
        <v>12</v>
      </c>
      <c r="C123" s="320"/>
      <c r="D123" s="320"/>
      <c r="E123" s="320"/>
      <c r="F123" s="320"/>
      <c r="G123" s="320"/>
      <c r="H123" s="320"/>
    </row>
    <row r="124" spans="2:8" x14ac:dyDescent="0.35">
      <c r="B124" s="28"/>
      <c r="C124" s="28"/>
      <c r="D124" s="28"/>
      <c r="E124" s="28"/>
      <c r="F124" s="28"/>
      <c r="G124" s="28"/>
      <c r="H124" s="28"/>
    </row>
  </sheetData>
  <mergeCells count="76">
    <mergeCell ref="C120:H120"/>
    <mergeCell ref="C121:H121"/>
    <mergeCell ref="C122:H122"/>
    <mergeCell ref="C123:H123"/>
    <mergeCell ref="B109:B113"/>
    <mergeCell ref="C109:H113"/>
    <mergeCell ref="C116:H116"/>
    <mergeCell ref="C117:H117"/>
    <mergeCell ref="C118:H118"/>
    <mergeCell ref="C119:H119"/>
    <mergeCell ref="B103:B104"/>
    <mergeCell ref="C103:D103"/>
    <mergeCell ref="C104:D104"/>
    <mergeCell ref="B105:B106"/>
    <mergeCell ref="C105:D105"/>
    <mergeCell ref="C106:D106"/>
    <mergeCell ref="F92:G92"/>
    <mergeCell ref="H92:I92"/>
    <mergeCell ref="B99:D99"/>
    <mergeCell ref="C100:D100"/>
    <mergeCell ref="B101:B102"/>
    <mergeCell ref="C101:D101"/>
    <mergeCell ref="C102:D102"/>
    <mergeCell ref="E89:G89"/>
    <mergeCell ref="E75:G75"/>
    <mergeCell ref="E77:G77"/>
    <mergeCell ref="B78:B83"/>
    <mergeCell ref="E78:G78"/>
    <mergeCell ref="E79:G79"/>
    <mergeCell ref="E80:G80"/>
    <mergeCell ref="E81:G81"/>
    <mergeCell ref="E82:G82"/>
    <mergeCell ref="E83:G83"/>
    <mergeCell ref="E84:G84"/>
    <mergeCell ref="E86:G86"/>
    <mergeCell ref="B87:B88"/>
    <mergeCell ref="E87:G87"/>
    <mergeCell ref="E88:G88"/>
    <mergeCell ref="E69:G69"/>
    <mergeCell ref="B70:B75"/>
    <mergeCell ref="E70:G70"/>
    <mergeCell ref="E71:G71"/>
    <mergeCell ref="E72:G72"/>
    <mergeCell ref="E73:G73"/>
    <mergeCell ref="E74:G74"/>
    <mergeCell ref="B38:B41"/>
    <mergeCell ref="B44:B47"/>
    <mergeCell ref="B52:B55"/>
    <mergeCell ref="E60:G60"/>
    <mergeCell ref="B61:B67"/>
    <mergeCell ref="E61:G61"/>
    <mergeCell ref="E62:G62"/>
    <mergeCell ref="E63:G63"/>
    <mergeCell ref="E64:G64"/>
    <mergeCell ref="E65:G65"/>
    <mergeCell ref="E66:G66"/>
    <mergeCell ref="E67:G67"/>
    <mergeCell ref="B28:B34"/>
    <mergeCell ref="A7:B7"/>
    <mergeCell ref="C7:H7"/>
    <mergeCell ref="A8:B8"/>
    <mergeCell ref="C8:H8"/>
    <mergeCell ref="A9:B9"/>
    <mergeCell ref="C9:H9"/>
    <mergeCell ref="A10:B10"/>
    <mergeCell ref="C10:H10"/>
    <mergeCell ref="B12:H12"/>
    <mergeCell ref="A14:H15"/>
    <mergeCell ref="B21:B25"/>
    <mergeCell ref="A6:B6"/>
    <mergeCell ref="C6:H6"/>
    <mergeCell ref="A2:H2"/>
    <mergeCell ref="A4:B4"/>
    <mergeCell ref="C4:H4"/>
    <mergeCell ref="A5:B5"/>
    <mergeCell ref="C5:H5"/>
  </mergeCells>
  <pageMargins left="0.7" right="0.7" top="0.75" bottom="0.75" header="0.3" footer="0.3"/>
  <pageSetup paperSize="9" orientation="portrait" r:id="rId1"/>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A5E6F-FC7C-40F3-A212-BE9FF113F60C}">
  <dimension ref="A1:R125"/>
  <sheetViews>
    <sheetView topLeftCell="A101" zoomScale="80" zoomScaleNormal="80" workbookViewId="0">
      <selection activeCell="C102" sqref="C102:D107"/>
    </sheetView>
  </sheetViews>
  <sheetFormatPr baseColWidth="10" defaultRowHeight="14.5" x14ac:dyDescent="0.35"/>
  <cols>
    <col min="1" max="1" width="27.7265625" customWidth="1"/>
    <col min="2" max="2" width="25.453125" customWidth="1"/>
    <col min="3" max="3" width="61.26953125" customWidth="1"/>
    <col min="5" max="5" width="18.1796875" customWidth="1"/>
    <col min="6" max="6" width="14.7265625" customWidth="1"/>
    <col min="7" max="7" width="15.7265625" customWidth="1"/>
    <col min="8" max="8" width="17.6328125" customWidth="1"/>
    <col min="13" max="13" width="65" customWidth="1"/>
  </cols>
  <sheetData>
    <row r="1" spans="1:8" ht="104.5" customHeight="1" x14ac:dyDescent="0.35"/>
    <row r="2" spans="1:8" ht="31" customHeight="1" x14ac:dyDescent="0.35">
      <c r="A2" s="314" t="s">
        <v>177</v>
      </c>
      <c r="B2" s="314"/>
      <c r="C2" s="314"/>
      <c r="D2" s="314"/>
      <c r="E2" s="314"/>
      <c r="F2" s="314"/>
      <c r="G2" s="314"/>
      <c r="H2" s="314"/>
    </row>
    <row r="3" spans="1:8" x14ac:dyDescent="0.35">
      <c r="A3" s="28"/>
      <c r="B3" s="29"/>
      <c r="C3" s="30"/>
      <c r="D3" s="30"/>
      <c r="E3" s="30"/>
      <c r="F3" s="28"/>
      <c r="G3" s="28"/>
      <c r="H3" s="28"/>
    </row>
    <row r="4" spans="1:8" x14ac:dyDescent="0.35">
      <c r="A4" s="309" t="s">
        <v>6</v>
      </c>
      <c r="B4" s="310"/>
      <c r="C4" s="313"/>
      <c r="D4" s="313"/>
      <c r="E4" s="313"/>
      <c r="F4" s="313"/>
      <c r="G4" s="313"/>
      <c r="H4" s="313"/>
    </row>
    <row r="5" spans="1:8" x14ac:dyDescent="0.35">
      <c r="A5" s="309" t="s">
        <v>7</v>
      </c>
      <c r="B5" s="310"/>
      <c r="C5" s="313"/>
      <c r="D5" s="313"/>
      <c r="E5" s="313"/>
      <c r="F5" s="313"/>
      <c r="G5" s="313"/>
      <c r="H5" s="313"/>
    </row>
    <row r="6" spans="1:8" x14ac:dyDescent="0.35">
      <c r="A6" s="309" t="s">
        <v>15</v>
      </c>
      <c r="B6" s="310"/>
      <c r="C6" s="313"/>
      <c r="D6" s="313"/>
      <c r="E6" s="313"/>
      <c r="F6" s="313"/>
      <c r="G6" s="313"/>
      <c r="H6" s="313"/>
    </row>
    <row r="7" spans="1:8" x14ac:dyDescent="0.35">
      <c r="A7" s="309" t="s">
        <v>21</v>
      </c>
      <c r="B7" s="310"/>
      <c r="C7" s="313"/>
      <c r="D7" s="313"/>
      <c r="E7" s="313"/>
      <c r="F7" s="313"/>
      <c r="G7" s="313"/>
      <c r="H7" s="313"/>
    </row>
    <row r="8" spans="1:8" x14ac:dyDescent="0.35">
      <c r="A8" s="309" t="s">
        <v>14</v>
      </c>
      <c r="B8" s="310"/>
      <c r="C8" s="313"/>
      <c r="D8" s="313"/>
      <c r="E8" s="313"/>
      <c r="F8" s="313"/>
      <c r="G8" s="313"/>
      <c r="H8" s="313"/>
    </row>
    <row r="9" spans="1:8" ht="30.75" customHeight="1" x14ac:dyDescent="0.35">
      <c r="A9" s="311" t="s">
        <v>19</v>
      </c>
      <c r="B9" s="312"/>
      <c r="C9" s="313"/>
      <c r="D9" s="313"/>
      <c r="E9" s="313"/>
      <c r="F9" s="313"/>
      <c r="G9" s="313"/>
      <c r="H9" s="313"/>
    </row>
    <row r="10" spans="1:8" x14ac:dyDescent="0.35">
      <c r="A10" s="309" t="s">
        <v>16</v>
      </c>
      <c r="B10" s="310"/>
      <c r="C10" s="313"/>
      <c r="D10" s="313"/>
      <c r="E10" s="313"/>
      <c r="F10" s="313"/>
      <c r="G10" s="313"/>
      <c r="H10" s="313"/>
    </row>
    <row r="11" spans="1:8" x14ac:dyDescent="0.35">
      <c r="A11" s="28"/>
      <c r="B11" s="29"/>
      <c r="C11" s="30"/>
      <c r="D11" s="30"/>
      <c r="E11" s="30"/>
      <c r="F11" s="28"/>
      <c r="G11" s="28"/>
      <c r="H11" s="28"/>
    </row>
    <row r="12" spans="1:8" ht="90" customHeight="1" x14ac:dyDescent="0.35">
      <c r="A12" s="31"/>
      <c r="B12" s="301" t="s">
        <v>52</v>
      </c>
      <c r="C12" s="301"/>
      <c r="D12" s="301"/>
      <c r="E12" s="301"/>
      <c r="F12" s="301"/>
      <c r="G12" s="301"/>
      <c r="H12" s="301"/>
    </row>
    <row r="13" spans="1:8" ht="29.25" customHeight="1" x14ac:dyDescent="0.35">
      <c r="A13" s="31"/>
      <c r="B13" s="32"/>
      <c r="C13" s="32"/>
      <c r="D13" s="32"/>
      <c r="E13" s="32"/>
      <c r="F13" s="32"/>
      <c r="G13" s="32"/>
      <c r="H13" s="28"/>
    </row>
    <row r="14" spans="1:8" ht="31.5" customHeight="1" x14ac:dyDescent="0.35">
      <c r="A14" s="302" t="s">
        <v>101</v>
      </c>
      <c r="B14" s="302"/>
      <c r="C14" s="302"/>
      <c r="D14" s="302"/>
      <c r="E14" s="302"/>
      <c r="F14" s="302"/>
      <c r="G14" s="302"/>
      <c r="H14" s="302"/>
    </row>
    <row r="15" spans="1:8" ht="177.65" customHeight="1" x14ac:dyDescent="0.35">
      <c r="A15" s="302"/>
      <c r="B15" s="302"/>
      <c r="C15" s="302"/>
      <c r="D15" s="302"/>
      <c r="E15" s="302"/>
      <c r="F15" s="302"/>
      <c r="G15" s="302"/>
      <c r="H15" s="302"/>
    </row>
    <row r="16" spans="1:8" x14ac:dyDescent="0.35">
      <c r="C16" s="1"/>
      <c r="D16" s="2"/>
      <c r="E16" s="2"/>
      <c r="F16" s="2"/>
    </row>
    <row r="17" spans="1:8" x14ac:dyDescent="0.35">
      <c r="C17" s="1"/>
      <c r="D17" s="2"/>
      <c r="E17" s="2"/>
      <c r="F17" s="2"/>
    </row>
    <row r="18" spans="1:8" ht="26" x14ac:dyDescent="0.6">
      <c r="B18" s="10" t="s">
        <v>32</v>
      </c>
      <c r="C18" s="4"/>
      <c r="D18" s="6"/>
      <c r="E18" s="6"/>
      <c r="F18" s="6"/>
      <c r="G18" s="3"/>
      <c r="H18" s="3"/>
    </row>
    <row r="19" spans="1:8" ht="26.5" thickBot="1" x14ac:dyDescent="0.65">
      <c r="B19" s="3"/>
      <c r="C19" s="4"/>
      <c r="D19" s="6"/>
      <c r="E19" s="6"/>
      <c r="F19" s="6"/>
      <c r="G19" s="3"/>
      <c r="H19" s="3"/>
    </row>
    <row r="20" spans="1:8" ht="46.5" x14ac:dyDescent="0.35">
      <c r="A20" s="2"/>
      <c r="B20" s="53" t="s">
        <v>5</v>
      </c>
      <c r="C20" s="177" t="s">
        <v>0</v>
      </c>
      <c r="D20" s="127" t="s">
        <v>169</v>
      </c>
      <c r="E20" s="178" t="s">
        <v>1</v>
      </c>
      <c r="F20" s="177" t="s">
        <v>3</v>
      </c>
      <c r="G20" s="178" t="s">
        <v>2</v>
      </c>
      <c r="H20" s="179" t="s">
        <v>44</v>
      </c>
    </row>
    <row r="21" spans="1:8" ht="135" customHeight="1" x14ac:dyDescent="0.35">
      <c r="B21" s="298" t="s">
        <v>33</v>
      </c>
      <c r="C21" s="21" t="s">
        <v>64</v>
      </c>
      <c r="D21" s="22"/>
      <c r="E21" s="22">
        <v>2</v>
      </c>
      <c r="F21" s="22">
        <f>Tableau3364913172125293339444856[[#This Row],[Pondération]]*Tableau3364913172125293339444856[[#This Row],[Note (de 1 à 4)]]</f>
        <v>0</v>
      </c>
      <c r="G21" s="23"/>
      <c r="H21" s="24"/>
    </row>
    <row r="22" spans="1:8" ht="58.5" customHeight="1" x14ac:dyDescent="0.35">
      <c r="B22" s="298"/>
      <c r="C22" s="17" t="s">
        <v>29</v>
      </c>
      <c r="D22" s="18"/>
      <c r="E22" s="18">
        <v>2</v>
      </c>
      <c r="F22" s="18">
        <f>Tableau3364913172125293339444856[[#This Row],[Pondération]]*Tableau3364913172125293339444856[[#This Row],[Note (de 1 à 4)]]</f>
        <v>0</v>
      </c>
      <c r="G22" s="19"/>
      <c r="H22" s="20"/>
    </row>
    <row r="23" spans="1:8" ht="47.5" customHeight="1" x14ac:dyDescent="0.35">
      <c r="B23" s="298"/>
      <c r="C23" s="21" t="s">
        <v>30</v>
      </c>
      <c r="D23" s="22"/>
      <c r="E23" s="22">
        <v>2</v>
      </c>
      <c r="F23" s="22">
        <f>Tableau3364913172125293339444856[[#This Row],[Pondération]]*Tableau3364913172125293339444856[[#This Row],[Note (de 1 à 4)]]</f>
        <v>0</v>
      </c>
      <c r="G23" s="23"/>
      <c r="H23" s="24"/>
    </row>
    <row r="24" spans="1:8" ht="42" customHeight="1" x14ac:dyDescent="0.35">
      <c r="B24" s="298"/>
      <c r="C24" s="17" t="s">
        <v>92</v>
      </c>
      <c r="D24" s="18"/>
      <c r="E24" s="82">
        <v>2</v>
      </c>
      <c r="F24" s="18">
        <f>Tableau3364913172125293339444856[[#This Row],[Pondération]]*Tableau3364913172125293339444856[[#This Row],[Note (de 1 à 4)]]</f>
        <v>0</v>
      </c>
      <c r="G24" s="19"/>
      <c r="H24" s="20"/>
    </row>
    <row r="25" spans="1:8" ht="15" thickBot="1" x14ac:dyDescent="0.4">
      <c r="B25" s="299"/>
      <c r="C25" s="60" t="s">
        <v>102</v>
      </c>
      <c r="D25" s="25"/>
      <c r="E25" s="25"/>
      <c r="F25" s="204">
        <f>SUM(Tableau3364913172125293339444856[Note 
pondérée])</f>
        <v>0</v>
      </c>
      <c r="G25" s="26"/>
      <c r="H25" s="27"/>
    </row>
    <row r="26" spans="1:8" ht="37" customHeight="1" thickBot="1" x14ac:dyDescent="0.65">
      <c r="B26" s="3"/>
      <c r="C26" s="4"/>
      <c r="D26" s="6"/>
      <c r="E26" s="6"/>
      <c r="F26" s="6"/>
      <c r="G26" s="3"/>
      <c r="H26" s="3"/>
    </row>
    <row r="27" spans="1:8" ht="74.5" customHeight="1" x14ac:dyDescent="0.35">
      <c r="B27" s="53" t="s">
        <v>5</v>
      </c>
      <c r="C27" s="126" t="s">
        <v>0</v>
      </c>
      <c r="D27" s="127" t="s">
        <v>172</v>
      </c>
      <c r="E27" s="128" t="s">
        <v>1</v>
      </c>
      <c r="F27" s="126" t="s">
        <v>3</v>
      </c>
      <c r="G27" s="128" t="s">
        <v>2</v>
      </c>
      <c r="H27" s="129" t="s">
        <v>4</v>
      </c>
    </row>
    <row r="28" spans="1:8" ht="58" x14ac:dyDescent="0.35">
      <c r="B28" s="298" t="s">
        <v>91</v>
      </c>
      <c r="C28" s="61" t="s">
        <v>31</v>
      </c>
      <c r="D28" s="22"/>
      <c r="E28" s="22">
        <v>3</v>
      </c>
      <c r="F28" s="22">
        <f>Tableau34251014182226303440454957[[#This Row],[Pondération]]*Tableau34251014182226303440454957[[#This Row],[Note (de 1 à 4)]]</f>
        <v>0</v>
      </c>
      <c r="G28" s="23"/>
      <c r="H28" s="24"/>
    </row>
    <row r="29" spans="1:8" ht="102.65" customHeight="1" x14ac:dyDescent="0.35">
      <c r="B29" s="298"/>
      <c r="C29" s="17" t="s">
        <v>94</v>
      </c>
      <c r="D29" s="18"/>
      <c r="E29" s="18">
        <v>1</v>
      </c>
      <c r="F29" s="18">
        <f>Tableau34251014182226303440454957[[#This Row],[Pondération]]*Tableau34251014182226303440454957[[#This Row],[Note (de 1 à 4)]]</f>
        <v>0</v>
      </c>
      <c r="G29" s="19"/>
      <c r="H29" s="20"/>
    </row>
    <row r="30" spans="1:8" ht="82" customHeight="1" x14ac:dyDescent="0.35">
      <c r="B30" s="298"/>
      <c r="C30" s="21" t="s">
        <v>90</v>
      </c>
      <c r="D30" s="22"/>
      <c r="E30" s="22">
        <v>2</v>
      </c>
      <c r="F30" s="22">
        <f>Tableau34251014182226303440454957[[#This Row],[Pondération]]*Tableau34251014182226303440454957[[#This Row],[Note (de 1 à 4)]]</f>
        <v>0</v>
      </c>
      <c r="G30" s="23"/>
      <c r="H30" s="24"/>
    </row>
    <row r="31" spans="1:8" ht="73.5" customHeight="1" x14ac:dyDescent="0.35">
      <c r="B31" s="340"/>
      <c r="C31" s="282" t="s">
        <v>105</v>
      </c>
      <c r="D31" s="82"/>
      <c r="E31" s="82">
        <v>2</v>
      </c>
      <c r="F31" s="82">
        <f>Tableau34251014182226303440454957[[#This Row],[Pondération]]*Tableau34251014182226303440454957[[#This Row],[Note (de 1 à 4)]]</f>
        <v>0</v>
      </c>
      <c r="G31" s="115"/>
      <c r="H31" s="158"/>
    </row>
    <row r="32" spans="1:8" ht="79.5" customHeight="1" x14ac:dyDescent="0.35">
      <c r="B32" s="340"/>
      <c r="C32" s="21" t="s">
        <v>175</v>
      </c>
      <c r="D32" s="113"/>
      <c r="E32" s="113">
        <v>3</v>
      </c>
      <c r="F32" s="113">
        <f>SUM(F26:F31)</f>
        <v>0</v>
      </c>
      <c r="G32" s="114"/>
      <c r="H32" s="159"/>
    </row>
    <row r="33" spans="2:18" ht="63" customHeight="1" x14ac:dyDescent="0.35">
      <c r="B33" s="340"/>
      <c r="C33" s="61" t="s">
        <v>87</v>
      </c>
      <c r="D33" s="22"/>
      <c r="E33" s="22">
        <v>3</v>
      </c>
      <c r="F33" s="22">
        <f>Tableau34251014182226303440454957[[#This Row],[Pondération]]*Tableau34251014182226303440454957[[#This Row],[Note (de 1 à 4)]]</f>
        <v>0</v>
      </c>
      <c r="G33" s="23"/>
      <c r="H33" s="24"/>
    </row>
    <row r="34" spans="2:18" ht="27" customHeight="1" thickBot="1" x14ac:dyDescent="0.4">
      <c r="B34" s="293"/>
      <c r="C34" s="180" t="s">
        <v>103</v>
      </c>
      <c r="D34" s="244"/>
      <c r="E34" s="244"/>
      <c r="F34" s="244">
        <f t="shared" ref="F34" si="0">SUM(F28:F33)</f>
        <v>0</v>
      </c>
      <c r="G34" s="67"/>
      <c r="H34" s="68"/>
    </row>
    <row r="35" spans="2:18" x14ac:dyDescent="0.35">
      <c r="C35" s="5"/>
      <c r="D35" s="2"/>
      <c r="E35" s="2"/>
      <c r="F35" s="2"/>
    </row>
    <row r="36" spans="2:18" ht="16" thickBot="1" x14ac:dyDescent="0.4">
      <c r="F36" s="11"/>
    </row>
    <row r="37" spans="2:18" ht="31" x14ac:dyDescent="0.35">
      <c r="B37" s="119" t="s">
        <v>5</v>
      </c>
      <c r="C37" s="120" t="s">
        <v>0</v>
      </c>
      <c r="D37" s="47" t="s">
        <v>172</v>
      </c>
      <c r="E37" s="121" t="s">
        <v>1</v>
      </c>
      <c r="F37" s="120" t="s">
        <v>3</v>
      </c>
      <c r="G37" s="121" t="s">
        <v>2</v>
      </c>
      <c r="H37" s="122" t="s">
        <v>4</v>
      </c>
    </row>
    <row r="38" spans="2:18" ht="58" x14ac:dyDescent="0.35">
      <c r="B38" s="295" t="s">
        <v>22</v>
      </c>
      <c r="C38" s="21" t="s">
        <v>27</v>
      </c>
      <c r="D38" s="22"/>
      <c r="E38" s="22">
        <v>1</v>
      </c>
      <c r="F38" s="22">
        <f>Tableau338271216202428323743475159[[#This Row],[Note (de 1 à 4)]]*Tableau338271216202428323743475159[[#This Row],[Pondération]]</f>
        <v>0</v>
      </c>
      <c r="G38" s="23"/>
      <c r="H38" s="23"/>
    </row>
    <row r="39" spans="2:18" ht="58" x14ac:dyDescent="0.35">
      <c r="B39" s="295"/>
      <c r="C39" s="17" t="s">
        <v>26</v>
      </c>
      <c r="D39" s="18"/>
      <c r="E39" s="18">
        <v>2</v>
      </c>
      <c r="F39" s="18">
        <f>Tableau338271216202428323743475159[[#This Row],[Note (de 1 à 4)]]*Tableau338271216202428323743475159[[#This Row],[Pondération]]</f>
        <v>0</v>
      </c>
      <c r="G39" s="19"/>
      <c r="H39" s="19"/>
    </row>
    <row r="40" spans="2:18" ht="43.5" x14ac:dyDescent="0.35">
      <c r="B40" s="295"/>
      <c r="C40" s="21" t="s">
        <v>25</v>
      </c>
      <c r="D40" s="22"/>
      <c r="E40" s="22">
        <v>2</v>
      </c>
      <c r="F40" s="22">
        <f>Tableau338271216202428323743475159[[#This Row],[Note (de 1 à 4)]]*Tableau338271216202428323743475159[[#This Row],[Pondération]]</f>
        <v>0</v>
      </c>
      <c r="G40" s="23"/>
      <c r="H40" s="23"/>
    </row>
    <row r="41" spans="2:18" x14ac:dyDescent="0.35">
      <c r="B41" s="295"/>
      <c r="C41" s="17" t="s">
        <v>103</v>
      </c>
      <c r="D41" s="18"/>
      <c r="E41" s="18"/>
      <c r="F41" s="82">
        <f>SUM(F38:F40)</f>
        <v>0</v>
      </c>
      <c r="G41" s="19"/>
      <c r="H41" s="19"/>
    </row>
    <row r="42" spans="2:18" ht="74.150000000000006" customHeight="1" thickBot="1" x14ac:dyDescent="0.4">
      <c r="C42" s="2"/>
      <c r="D42" s="2"/>
      <c r="E42" s="2"/>
      <c r="F42" s="9"/>
      <c r="G42" s="8"/>
      <c r="H42" s="7"/>
    </row>
    <row r="43" spans="2:18" ht="31" x14ac:dyDescent="0.35">
      <c r="B43" s="12" t="s">
        <v>5</v>
      </c>
      <c r="C43" s="181" t="s">
        <v>0</v>
      </c>
      <c r="D43" s="83" t="s">
        <v>172</v>
      </c>
      <c r="E43" s="182" t="s">
        <v>1</v>
      </c>
      <c r="F43" s="183" t="s">
        <v>3</v>
      </c>
      <c r="G43" s="182" t="s">
        <v>2</v>
      </c>
      <c r="H43" s="184" t="s">
        <v>4</v>
      </c>
    </row>
    <row r="44" spans="2:18" ht="29" x14ac:dyDescent="0.35">
      <c r="B44" s="295" t="s">
        <v>23</v>
      </c>
      <c r="C44" s="21" t="s">
        <v>24</v>
      </c>
      <c r="D44" s="22"/>
      <c r="E44" s="22">
        <v>1</v>
      </c>
      <c r="F44" s="22">
        <f>Tableau33861115192327313541465058[[#This Row],[Note (de 1 à 4)]]*Tableau33861115192327313541465058[[#This Row],[Pondération]]</f>
        <v>0</v>
      </c>
      <c r="G44" s="23"/>
      <c r="H44" s="23"/>
    </row>
    <row r="45" spans="2:18" ht="102" customHeight="1" x14ac:dyDescent="0.35">
      <c r="B45" s="295"/>
      <c r="C45" s="17" t="s">
        <v>28</v>
      </c>
      <c r="D45" s="82"/>
      <c r="E45" s="82">
        <v>3</v>
      </c>
      <c r="F45" s="82">
        <f>Tableau33861115192327313541465058[[#This Row],[Note (de 1 à 4)]]*Tableau33861115192327313541465058[[#This Row],[Pondération]]</f>
        <v>0</v>
      </c>
      <c r="G45" s="115"/>
      <c r="H45" s="115"/>
    </row>
    <row r="46" spans="2:18" ht="43.5" x14ac:dyDescent="0.35">
      <c r="B46" s="295"/>
      <c r="C46" s="21" t="s">
        <v>95</v>
      </c>
      <c r="D46" s="22"/>
      <c r="E46" s="22">
        <v>2</v>
      </c>
      <c r="F46" s="22">
        <f>Tableau33861115192327313541465058[[#This Row],[Note (de 1 à 4)]]*Tableau33861115192327313541465058[[#This Row],[Pondération]]</f>
        <v>0</v>
      </c>
      <c r="G46" s="23"/>
      <c r="H46" s="23"/>
    </row>
    <row r="47" spans="2:18" ht="42.65" customHeight="1" x14ac:dyDescent="0.35">
      <c r="B47" s="295"/>
      <c r="C47" s="17" t="s">
        <v>103</v>
      </c>
      <c r="D47" s="82"/>
      <c r="E47" s="82"/>
      <c r="F47" s="123">
        <f>SUM(Tableau33861115192327313541465058[Note 
pondérée])</f>
        <v>0</v>
      </c>
      <c r="G47" s="124"/>
      <c r="H47" s="125"/>
    </row>
    <row r="48" spans="2:18" x14ac:dyDescent="0.35">
      <c r="C48" s="5"/>
      <c r="D48" s="2"/>
      <c r="E48" s="2"/>
      <c r="F48" s="2"/>
      <c r="L48" s="57"/>
      <c r="M48" s="58"/>
      <c r="N48" s="30"/>
      <c r="O48" s="30"/>
      <c r="P48" s="30"/>
      <c r="Q48" s="28"/>
      <c r="R48" s="28"/>
    </row>
    <row r="50" spans="2:16" ht="26" x14ac:dyDescent="0.6">
      <c r="B50" s="85" t="s">
        <v>51</v>
      </c>
      <c r="C50" s="85"/>
    </row>
    <row r="51" spans="2:16" ht="15" thickBot="1" x14ac:dyDescent="0.4"/>
    <row r="52" spans="2:16" ht="31" x14ac:dyDescent="0.35">
      <c r="B52" s="306" t="s">
        <v>174</v>
      </c>
      <c r="C52" s="126" t="s">
        <v>0</v>
      </c>
      <c r="D52" s="127" t="s">
        <v>172</v>
      </c>
      <c r="E52" s="128" t="s">
        <v>1</v>
      </c>
      <c r="F52" s="126" t="s">
        <v>3</v>
      </c>
      <c r="G52" s="128" t="s">
        <v>2</v>
      </c>
      <c r="H52" s="129" t="s">
        <v>4</v>
      </c>
      <c r="M52" s="102"/>
      <c r="N52" s="101"/>
      <c r="O52" s="101"/>
      <c r="P52" s="101"/>
    </row>
    <row r="53" spans="2:16" ht="55.5" customHeight="1" x14ac:dyDescent="0.35">
      <c r="B53" s="307"/>
      <c r="C53" s="269" t="s">
        <v>96</v>
      </c>
      <c r="D53" s="270">
        <v>2.5</v>
      </c>
      <c r="E53" s="270">
        <v>2</v>
      </c>
      <c r="F53" s="270">
        <f>D53*E53</f>
        <v>5</v>
      </c>
      <c r="G53" s="115"/>
      <c r="H53" s="158"/>
      <c r="M53" s="102"/>
      <c r="N53" s="101"/>
      <c r="O53" s="101"/>
      <c r="P53" s="101"/>
    </row>
    <row r="54" spans="2:16" ht="40.5" customHeight="1" x14ac:dyDescent="0.35">
      <c r="B54" s="307"/>
      <c r="C54" s="271" t="s">
        <v>97</v>
      </c>
      <c r="D54" s="272">
        <v>2.5</v>
      </c>
      <c r="E54" s="272">
        <v>1</v>
      </c>
      <c r="F54" s="272">
        <f t="shared" ref="F54:F55" si="1">D54*E54</f>
        <v>2.5</v>
      </c>
      <c r="G54" s="114"/>
      <c r="H54" s="159"/>
      <c r="M54" s="102"/>
      <c r="N54" s="101"/>
      <c r="O54" s="101"/>
      <c r="P54" s="101"/>
    </row>
    <row r="55" spans="2:16" ht="40.5" customHeight="1" x14ac:dyDescent="0.35">
      <c r="B55" s="307"/>
      <c r="C55" s="283" t="s">
        <v>98</v>
      </c>
      <c r="D55" s="284">
        <v>2.5</v>
      </c>
      <c r="E55" s="284">
        <v>2</v>
      </c>
      <c r="F55" s="270">
        <f t="shared" si="1"/>
        <v>5</v>
      </c>
      <c r="G55" s="115"/>
      <c r="H55" s="158"/>
      <c r="M55" s="102"/>
      <c r="N55" s="101"/>
      <c r="O55" s="101"/>
      <c r="P55" s="101"/>
    </row>
    <row r="56" spans="2:16" ht="15" thickBot="1" x14ac:dyDescent="0.4">
      <c r="B56" s="308"/>
      <c r="C56" s="236" t="s">
        <v>103</v>
      </c>
      <c r="D56" s="236"/>
      <c r="E56" s="236"/>
      <c r="F56" s="285">
        <f>SUM(F53:F55)</f>
        <v>12.5</v>
      </c>
      <c r="G56" s="236"/>
      <c r="H56" s="237"/>
      <c r="M56" s="103"/>
      <c r="N56" s="101"/>
      <c r="O56" s="101"/>
      <c r="P56" s="101"/>
    </row>
    <row r="59" spans="2:16" ht="26" x14ac:dyDescent="0.6">
      <c r="B59" s="10" t="s">
        <v>50</v>
      </c>
    </row>
    <row r="60" spans="2:16" ht="15" thickBot="1" x14ac:dyDescent="0.4"/>
    <row r="61" spans="2:16" ht="28" x14ac:dyDescent="0.35">
      <c r="B61" s="12"/>
      <c r="C61" s="149" t="s">
        <v>61</v>
      </c>
      <c r="D61" s="87" t="s">
        <v>106</v>
      </c>
      <c r="E61" s="316" t="s">
        <v>2</v>
      </c>
      <c r="F61" s="316"/>
      <c r="G61" s="316"/>
      <c r="H61" s="150" t="s">
        <v>4</v>
      </c>
    </row>
    <row r="62" spans="2:16" ht="56.5" customHeight="1" x14ac:dyDescent="0.35">
      <c r="B62" s="295" t="s">
        <v>54</v>
      </c>
      <c r="C62" s="34" t="s">
        <v>62</v>
      </c>
      <c r="D62" s="35">
        <v>0</v>
      </c>
      <c r="E62" s="300"/>
      <c r="F62" s="300"/>
      <c r="G62" s="300"/>
      <c r="H62" s="36"/>
    </row>
    <row r="63" spans="2:16" ht="47" customHeight="1" x14ac:dyDescent="0.35">
      <c r="B63" s="295"/>
      <c r="C63" s="38" t="s">
        <v>55</v>
      </c>
      <c r="D63" s="39"/>
      <c r="E63" s="289"/>
      <c r="F63" s="289"/>
      <c r="G63" s="289"/>
      <c r="H63" s="40"/>
    </row>
    <row r="64" spans="2:16" ht="28" x14ac:dyDescent="0.35">
      <c r="B64" s="295"/>
      <c r="C64" s="34" t="s">
        <v>56</v>
      </c>
      <c r="D64" s="35"/>
      <c r="E64" s="300"/>
      <c r="F64" s="300"/>
      <c r="G64" s="300"/>
      <c r="H64" s="36"/>
    </row>
    <row r="65" spans="2:8" ht="153.65" customHeight="1" x14ac:dyDescent="0.35">
      <c r="B65" s="295"/>
      <c r="C65" s="38" t="s">
        <v>170</v>
      </c>
      <c r="D65" s="39"/>
      <c r="E65" s="289"/>
      <c r="F65" s="289"/>
      <c r="G65" s="289"/>
      <c r="H65" s="40"/>
    </row>
    <row r="66" spans="2:8" ht="87" customHeight="1" x14ac:dyDescent="0.35">
      <c r="B66" s="295"/>
      <c r="C66" s="34" t="s">
        <v>171</v>
      </c>
      <c r="D66" s="35"/>
      <c r="E66" s="300"/>
      <c r="F66" s="300"/>
      <c r="G66" s="300"/>
      <c r="H66" s="36"/>
    </row>
    <row r="67" spans="2:8" ht="42" x14ac:dyDescent="0.35">
      <c r="B67" s="295"/>
      <c r="C67" s="38" t="s">
        <v>53</v>
      </c>
      <c r="D67" s="39"/>
      <c r="E67" s="289"/>
      <c r="F67" s="289"/>
      <c r="G67" s="289"/>
      <c r="H67" s="40"/>
    </row>
    <row r="68" spans="2:8" x14ac:dyDescent="0.35">
      <c r="B68" s="295"/>
      <c r="C68" s="88" t="s">
        <v>103</v>
      </c>
      <c r="D68" s="35">
        <f>SUM(D62:D67)</f>
        <v>0</v>
      </c>
      <c r="E68" s="303"/>
      <c r="F68" s="304"/>
      <c r="G68" s="305"/>
      <c r="H68" s="36"/>
    </row>
    <row r="69" spans="2:8" ht="26.5" thickBot="1" x14ac:dyDescent="0.65">
      <c r="B69" s="10"/>
      <c r="C69" s="44"/>
      <c r="D69" s="45"/>
      <c r="E69" s="46"/>
      <c r="H69" s="46"/>
    </row>
    <row r="70" spans="2:8" ht="28" x14ac:dyDescent="0.35">
      <c r="B70" s="53"/>
      <c r="C70" s="127" t="s">
        <v>0</v>
      </c>
      <c r="D70" s="87" t="s">
        <v>106</v>
      </c>
      <c r="E70" s="317" t="s">
        <v>2</v>
      </c>
      <c r="F70" s="318"/>
      <c r="G70" s="319"/>
      <c r="H70" s="139" t="s">
        <v>4</v>
      </c>
    </row>
    <row r="71" spans="2:8" ht="106" customHeight="1" x14ac:dyDescent="0.35">
      <c r="B71" s="295" t="s">
        <v>57</v>
      </c>
      <c r="C71" s="34" t="s">
        <v>58</v>
      </c>
      <c r="D71" s="35">
        <v>0</v>
      </c>
      <c r="E71" s="300"/>
      <c r="F71" s="300"/>
      <c r="G71" s="300"/>
      <c r="H71" s="36"/>
    </row>
    <row r="72" spans="2:8" ht="28" x14ac:dyDescent="0.35">
      <c r="B72" s="295"/>
      <c r="C72" s="38" t="s">
        <v>60</v>
      </c>
      <c r="D72" s="39"/>
      <c r="E72" s="289"/>
      <c r="F72" s="289"/>
      <c r="G72" s="289"/>
      <c r="H72" s="40"/>
    </row>
    <row r="73" spans="2:8" ht="84" x14ac:dyDescent="0.35">
      <c r="B73" s="295"/>
      <c r="C73" s="34" t="s">
        <v>63</v>
      </c>
      <c r="D73" s="35"/>
      <c r="E73" s="300"/>
      <c r="F73" s="300"/>
      <c r="G73" s="300"/>
      <c r="H73" s="36"/>
    </row>
    <row r="74" spans="2:8" ht="28" x14ac:dyDescent="0.35">
      <c r="B74" s="295"/>
      <c r="C74" s="38" t="s">
        <v>65</v>
      </c>
      <c r="D74" s="39"/>
      <c r="E74" s="289"/>
      <c r="F74" s="289"/>
      <c r="G74" s="289"/>
      <c r="H74" s="40"/>
    </row>
    <row r="75" spans="2:8" x14ac:dyDescent="0.35">
      <c r="B75" s="295"/>
      <c r="C75" s="34" t="s">
        <v>59</v>
      </c>
      <c r="D75" s="35"/>
      <c r="E75" s="300"/>
      <c r="F75" s="300"/>
      <c r="G75" s="300"/>
      <c r="H75" s="36"/>
    </row>
    <row r="76" spans="2:8" ht="26.15" customHeight="1" x14ac:dyDescent="0.35">
      <c r="B76" s="295"/>
      <c r="C76" s="142" t="s">
        <v>103</v>
      </c>
      <c r="D76" s="143">
        <f>SUM(D71:D75)</f>
        <v>0</v>
      </c>
      <c r="E76" s="315"/>
      <c r="F76" s="315"/>
      <c r="G76" s="315"/>
      <c r="H76" s="144"/>
    </row>
    <row r="77" spans="2:8" ht="15" thickBot="1" x14ac:dyDescent="0.4">
      <c r="B77" s="57"/>
      <c r="C77" s="58"/>
      <c r="D77" s="30"/>
      <c r="E77" s="28"/>
      <c r="H77" s="28"/>
    </row>
    <row r="78" spans="2:8" ht="28.5" thickBot="1" x14ac:dyDescent="0.4">
      <c r="B78" s="53"/>
      <c r="C78" s="78" t="s">
        <v>0</v>
      </c>
      <c r="D78" s="87" t="s">
        <v>106</v>
      </c>
      <c r="E78" s="342" t="s">
        <v>2</v>
      </c>
      <c r="F78" s="342"/>
      <c r="G78" s="342"/>
      <c r="H78" s="78" t="s">
        <v>4</v>
      </c>
    </row>
    <row r="79" spans="2:8" ht="48" customHeight="1" x14ac:dyDescent="0.35">
      <c r="B79" s="297" t="s">
        <v>66</v>
      </c>
      <c r="C79" s="38" t="s">
        <v>67</v>
      </c>
      <c r="D79" s="39"/>
      <c r="E79" s="289"/>
      <c r="F79" s="289"/>
      <c r="G79" s="289"/>
      <c r="H79" s="40"/>
    </row>
    <row r="80" spans="2:8" ht="85" customHeight="1" x14ac:dyDescent="0.35">
      <c r="B80" s="298"/>
      <c r="C80" s="34" t="s">
        <v>68</v>
      </c>
      <c r="D80" s="35"/>
      <c r="E80" s="300"/>
      <c r="F80" s="300"/>
      <c r="G80" s="300"/>
      <c r="H80" s="36"/>
    </row>
    <row r="81" spans="1:10" ht="72" customHeight="1" x14ac:dyDescent="0.35">
      <c r="B81" s="298"/>
      <c r="C81" s="38" t="s">
        <v>70</v>
      </c>
      <c r="D81" s="39"/>
      <c r="E81" s="289"/>
      <c r="F81" s="289"/>
      <c r="G81" s="289"/>
      <c r="H81" s="40"/>
    </row>
    <row r="82" spans="1:10" ht="47.15" customHeight="1" x14ac:dyDescent="0.35">
      <c r="B82" s="298"/>
      <c r="C82" s="34" t="s">
        <v>69</v>
      </c>
      <c r="D82" s="35"/>
      <c r="E82" s="300"/>
      <c r="F82" s="300"/>
      <c r="G82" s="300"/>
      <c r="H82" s="36"/>
    </row>
    <row r="83" spans="1:10" ht="43" customHeight="1" x14ac:dyDescent="0.35">
      <c r="B83" s="298"/>
      <c r="C83" s="38" t="s">
        <v>176</v>
      </c>
      <c r="D83" s="39"/>
      <c r="E83" s="289"/>
      <c r="F83" s="289"/>
      <c r="G83" s="289"/>
      <c r="H83" s="40"/>
    </row>
    <row r="84" spans="1:10" ht="117.65" customHeight="1" thickBot="1" x14ac:dyDescent="0.4">
      <c r="B84" s="299"/>
      <c r="C84" s="34" t="s">
        <v>71</v>
      </c>
      <c r="D84" s="35"/>
      <c r="E84" s="300"/>
      <c r="F84" s="300"/>
      <c r="G84" s="300"/>
      <c r="H84" s="36"/>
    </row>
    <row r="85" spans="1:10" x14ac:dyDescent="0.35">
      <c r="B85" s="57"/>
      <c r="C85" s="142" t="s">
        <v>103</v>
      </c>
      <c r="D85" s="143">
        <f>SUM(D79:D84)</f>
        <v>0</v>
      </c>
      <c r="E85" s="315"/>
      <c r="F85" s="315"/>
      <c r="G85" s="315"/>
      <c r="H85" s="144"/>
    </row>
    <row r="86" spans="1:10" ht="15" thickBot="1" x14ac:dyDescent="0.4">
      <c r="B86" s="57"/>
      <c r="C86" s="58"/>
      <c r="D86" s="30"/>
      <c r="E86" s="28"/>
      <c r="H86" s="28"/>
    </row>
    <row r="87" spans="1:10" ht="28.5" thickBot="1" x14ac:dyDescent="0.4">
      <c r="B87" s="53"/>
      <c r="C87" s="127" t="s">
        <v>0</v>
      </c>
      <c r="D87" s="87" t="s">
        <v>106</v>
      </c>
      <c r="E87" s="361" t="s">
        <v>2</v>
      </c>
      <c r="F87" s="362"/>
      <c r="G87" s="363"/>
      <c r="H87" s="139" t="s">
        <v>4</v>
      </c>
    </row>
    <row r="88" spans="1:10" ht="83.15" customHeight="1" x14ac:dyDescent="0.35">
      <c r="B88" s="286" t="s">
        <v>100</v>
      </c>
      <c r="C88" s="55" t="s">
        <v>99</v>
      </c>
      <c r="D88" s="260"/>
      <c r="E88" s="348"/>
      <c r="F88" s="348"/>
      <c r="G88" s="348"/>
      <c r="H88" s="224"/>
    </row>
    <row r="89" spans="1:10" ht="90.65" customHeight="1" thickBot="1" x14ac:dyDescent="0.4">
      <c r="B89" s="287"/>
      <c r="C89" s="52" t="s">
        <v>107</v>
      </c>
      <c r="D89" s="261"/>
      <c r="E89" s="369"/>
      <c r="F89" s="369"/>
      <c r="G89" s="369"/>
      <c r="H89" s="262"/>
    </row>
    <row r="90" spans="1:10" x14ac:dyDescent="0.35">
      <c r="C90" s="257" t="s">
        <v>103</v>
      </c>
      <c r="D90" s="258">
        <f>D88+D89</f>
        <v>0</v>
      </c>
      <c r="E90" s="368"/>
      <c r="F90" s="368"/>
      <c r="G90" s="368"/>
      <c r="H90" s="259"/>
    </row>
    <row r="93" spans="1:10" x14ac:dyDescent="0.35">
      <c r="A93" s="28"/>
      <c r="B93" s="28"/>
      <c r="C93" s="28"/>
      <c r="D93" s="28"/>
      <c r="E93" s="28"/>
      <c r="F93" s="321"/>
      <c r="G93" s="321"/>
      <c r="H93" s="321"/>
      <c r="I93" s="321"/>
      <c r="J93" s="93"/>
    </row>
    <row r="94" spans="1:10" ht="30.65" customHeight="1" x14ac:dyDescent="0.35">
      <c r="B94" s="89" t="s">
        <v>46</v>
      </c>
      <c r="C94" s="90"/>
      <c r="D94" s="91"/>
      <c r="E94" s="92">
        <f>Tableau3364913172125293339444856[[#Totals],[Note 
pondérée]]+F34+Tableau338271216202428323743475159[[#Totals],[Note 
pondérée]]+Tableau33861115192327313541465058[[#Totals],[Note 
pondérée]]</f>
        <v>0</v>
      </c>
      <c r="F94" s="93"/>
      <c r="G94" s="28"/>
      <c r="H94" s="29"/>
      <c r="I94" s="29"/>
      <c r="J94" s="28"/>
    </row>
    <row r="95" spans="1:10" ht="34.5" customHeight="1" x14ac:dyDescent="0.35">
      <c r="B95" s="94" t="s">
        <v>47</v>
      </c>
      <c r="C95" s="95"/>
      <c r="D95" s="96"/>
      <c r="E95" s="92">
        <f>F56</f>
        <v>12.5</v>
      </c>
      <c r="F95" s="28"/>
      <c r="G95" s="28"/>
      <c r="H95" s="29"/>
    </row>
    <row r="96" spans="1:10" ht="30.65" customHeight="1" x14ac:dyDescent="0.35">
      <c r="B96" s="94" t="s">
        <v>48</v>
      </c>
      <c r="C96" s="95"/>
      <c r="D96" s="96"/>
      <c r="E96" s="92">
        <f>D68+D76+D85+D90</f>
        <v>0</v>
      </c>
      <c r="F96" s="28"/>
      <c r="G96" s="28"/>
      <c r="H96" s="28"/>
    </row>
    <row r="97" spans="2:8" ht="27.65" customHeight="1" x14ac:dyDescent="0.35">
      <c r="B97" s="73" t="s">
        <v>49</v>
      </c>
      <c r="C97" s="74"/>
      <c r="D97" s="75"/>
      <c r="E97" s="92">
        <f>SUM(E94:E96)</f>
        <v>12.5</v>
      </c>
      <c r="F97" s="28"/>
      <c r="G97" s="28"/>
      <c r="H97" s="29"/>
    </row>
    <row r="100" spans="2:8" ht="32.5" customHeight="1" x14ac:dyDescent="0.35">
      <c r="B100" s="328" t="s">
        <v>110</v>
      </c>
      <c r="C100" s="329"/>
      <c r="D100" s="330"/>
      <c r="E100" s="99">
        <f>E94+E95</f>
        <v>12.5</v>
      </c>
    </row>
    <row r="101" spans="2:8" ht="71.5" customHeight="1" x14ac:dyDescent="0.35">
      <c r="B101" s="97" t="s">
        <v>112</v>
      </c>
      <c r="C101" s="329" t="s">
        <v>113</v>
      </c>
      <c r="D101" s="330"/>
      <c r="E101" s="98" t="s">
        <v>116</v>
      </c>
    </row>
    <row r="102" spans="2:8" ht="28.5" customHeight="1" x14ac:dyDescent="0.35">
      <c r="B102" s="333" t="s">
        <v>109</v>
      </c>
      <c r="C102" s="331" t="s">
        <v>114</v>
      </c>
      <c r="D102" s="332"/>
      <c r="E102" s="80"/>
    </row>
    <row r="103" spans="2:8" ht="28.5" customHeight="1" x14ac:dyDescent="0.35">
      <c r="B103" s="334"/>
      <c r="C103" s="331" t="s">
        <v>139</v>
      </c>
      <c r="D103" s="332"/>
      <c r="E103" s="80"/>
    </row>
    <row r="104" spans="2:8" ht="28.5" customHeight="1" x14ac:dyDescent="0.35">
      <c r="B104" s="333" t="s">
        <v>111</v>
      </c>
      <c r="C104" s="331" t="s">
        <v>117</v>
      </c>
      <c r="D104" s="332"/>
      <c r="E104" s="80"/>
    </row>
    <row r="105" spans="2:8" ht="21.65" customHeight="1" x14ac:dyDescent="0.35">
      <c r="B105" s="334"/>
      <c r="C105" s="331" t="s">
        <v>140</v>
      </c>
      <c r="D105" s="332"/>
      <c r="E105" s="80"/>
    </row>
    <row r="106" spans="2:8" ht="21.65" customHeight="1" x14ac:dyDescent="0.35">
      <c r="B106" s="333" t="s">
        <v>108</v>
      </c>
      <c r="C106" s="331" t="s">
        <v>118</v>
      </c>
      <c r="D106" s="332"/>
      <c r="E106" s="80"/>
    </row>
    <row r="107" spans="2:8" ht="30.65" customHeight="1" x14ac:dyDescent="0.35">
      <c r="B107" s="334"/>
      <c r="C107" s="331" t="s">
        <v>141</v>
      </c>
      <c r="D107" s="332"/>
      <c r="E107" s="80"/>
    </row>
    <row r="108" spans="2:8" ht="29.15" customHeight="1" x14ac:dyDescent="0.35">
      <c r="B108" s="28"/>
      <c r="C108" s="28"/>
      <c r="D108" s="28"/>
      <c r="E108" s="28"/>
      <c r="F108" s="28"/>
      <c r="G108" s="28"/>
      <c r="H108" s="29"/>
    </row>
    <row r="109" spans="2:8" x14ac:dyDescent="0.35">
      <c r="B109" s="28"/>
      <c r="C109" s="33"/>
      <c r="D109" s="30"/>
      <c r="E109" s="30"/>
      <c r="F109" s="30"/>
      <c r="G109" s="28"/>
      <c r="H109" s="28"/>
    </row>
    <row r="110" spans="2:8" ht="15" customHeight="1" x14ac:dyDescent="0.35">
      <c r="B110" s="335" t="s">
        <v>45</v>
      </c>
      <c r="C110" s="338"/>
      <c r="D110" s="338"/>
      <c r="E110" s="338"/>
      <c r="F110" s="338"/>
      <c r="G110" s="338"/>
      <c r="H110" s="338"/>
    </row>
    <row r="111" spans="2:8" x14ac:dyDescent="0.35">
      <c r="B111" s="336"/>
      <c r="C111" s="338"/>
      <c r="D111" s="338"/>
      <c r="E111" s="338"/>
      <c r="F111" s="338"/>
      <c r="G111" s="338"/>
      <c r="H111" s="338"/>
    </row>
    <row r="112" spans="2:8" x14ac:dyDescent="0.35">
      <c r="B112" s="336"/>
      <c r="C112" s="338"/>
      <c r="D112" s="338"/>
      <c r="E112" s="338"/>
      <c r="F112" s="338"/>
      <c r="G112" s="338"/>
      <c r="H112" s="338"/>
    </row>
    <row r="113" spans="2:8" x14ac:dyDescent="0.35">
      <c r="B113" s="336"/>
      <c r="C113" s="338"/>
      <c r="D113" s="338"/>
      <c r="E113" s="338"/>
      <c r="F113" s="338"/>
      <c r="G113" s="338"/>
      <c r="H113" s="338"/>
    </row>
    <row r="114" spans="2:8" x14ac:dyDescent="0.35">
      <c r="B114" s="337"/>
      <c r="C114" s="338"/>
      <c r="D114" s="338"/>
      <c r="E114" s="338"/>
      <c r="F114" s="338"/>
      <c r="G114" s="338"/>
      <c r="H114" s="338"/>
    </row>
    <row r="115" spans="2:8" ht="15.75" customHeight="1" x14ac:dyDescent="0.35">
      <c r="B115" s="28"/>
      <c r="C115" s="33"/>
      <c r="D115" s="30"/>
      <c r="E115" s="30"/>
      <c r="F115" s="30"/>
      <c r="G115" s="28"/>
      <c r="H115" s="28"/>
    </row>
    <row r="116" spans="2:8" x14ac:dyDescent="0.35">
      <c r="B116" s="28"/>
      <c r="C116" s="33"/>
      <c r="D116" s="30"/>
      <c r="E116" s="30"/>
      <c r="F116" s="30"/>
      <c r="G116" s="28"/>
      <c r="H116" s="28"/>
    </row>
    <row r="117" spans="2:8" ht="22.5" customHeight="1" x14ac:dyDescent="0.35">
      <c r="B117" s="72" t="s">
        <v>17</v>
      </c>
      <c r="C117" s="320"/>
      <c r="D117" s="320"/>
      <c r="E117" s="320"/>
      <c r="F117" s="320"/>
      <c r="G117" s="320"/>
      <c r="H117" s="320"/>
    </row>
    <row r="118" spans="2:8" ht="20.25" customHeight="1" x14ac:dyDescent="0.35">
      <c r="B118" s="72" t="s">
        <v>8</v>
      </c>
      <c r="C118" s="320"/>
      <c r="D118" s="320"/>
      <c r="E118" s="320"/>
      <c r="F118" s="320"/>
      <c r="G118" s="320"/>
      <c r="H118" s="320"/>
    </row>
    <row r="119" spans="2:8" ht="18" customHeight="1" x14ac:dyDescent="0.35">
      <c r="B119" s="72" t="s">
        <v>20</v>
      </c>
      <c r="C119" s="320"/>
      <c r="D119" s="320"/>
      <c r="E119" s="320"/>
      <c r="F119" s="320"/>
      <c r="G119" s="320"/>
      <c r="H119" s="320"/>
    </row>
    <row r="120" spans="2:8" ht="15.75" customHeight="1" x14ac:dyDescent="0.35">
      <c r="B120" s="72" t="s">
        <v>9</v>
      </c>
      <c r="C120" s="320"/>
      <c r="D120" s="320"/>
      <c r="E120" s="320"/>
      <c r="F120" s="320"/>
      <c r="G120" s="320"/>
      <c r="H120" s="320"/>
    </row>
    <row r="121" spans="2:8" ht="25" customHeight="1" x14ac:dyDescent="0.35">
      <c r="B121" s="72" t="s">
        <v>10</v>
      </c>
      <c r="C121" s="320"/>
      <c r="D121" s="320"/>
      <c r="E121" s="320"/>
      <c r="F121" s="320"/>
      <c r="G121" s="320"/>
      <c r="H121" s="320"/>
    </row>
    <row r="122" spans="2:8" ht="25" customHeight="1" x14ac:dyDescent="0.35">
      <c r="B122" s="72" t="s">
        <v>11</v>
      </c>
      <c r="C122" s="320"/>
      <c r="D122" s="320"/>
      <c r="E122" s="320"/>
      <c r="F122" s="320"/>
      <c r="G122" s="320"/>
      <c r="H122" s="320"/>
    </row>
    <row r="123" spans="2:8" ht="87" customHeight="1" x14ac:dyDescent="0.35">
      <c r="B123" s="76" t="s">
        <v>18</v>
      </c>
      <c r="C123" s="327" t="s">
        <v>13</v>
      </c>
      <c r="D123" s="327"/>
      <c r="E123" s="327"/>
      <c r="F123" s="327"/>
      <c r="G123" s="327"/>
      <c r="H123" s="327"/>
    </row>
    <row r="124" spans="2:8" ht="50.15" customHeight="1" x14ac:dyDescent="0.35">
      <c r="B124" s="72" t="s">
        <v>12</v>
      </c>
      <c r="C124" s="320"/>
      <c r="D124" s="320"/>
      <c r="E124" s="320"/>
      <c r="F124" s="320"/>
      <c r="G124" s="320"/>
      <c r="H124" s="320"/>
    </row>
    <row r="125" spans="2:8" x14ac:dyDescent="0.35">
      <c r="B125" s="28"/>
      <c r="C125" s="28"/>
      <c r="D125" s="28"/>
      <c r="E125" s="28"/>
      <c r="F125" s="28"/>
      <c r="G125" s="28"/>
      <c r="H125" s="28"/>
    </row>
  </sheetData>
  <mergeCells count="76">
    <mergeCell ref="C121:H121"/>
    <mergeCell ref="C122:H122"/>
    <mergeCell ref="C123:H123"/>
    <mergeCell ref="C124:H124"/>
    <mergeCell ref="B110:B114"/>
    <mergeCell ref="C110:H114"/>
    <mergeCell ref="C117:H117"/>
    <mergeCell ref="C118:H118"/>
    <mergeCell ref="C119:H119"/>
    <mergeCell ref="C120:H120"/>
    <mergeCell ref="B104:B105"/>
    <mergeCell ref="C104:D104"/>
    <mergeCell ref="C105:D105"/>
    <mergeCell ref="B106:B107"/>
    <mergeCell ref="C106:D106"/>
    <mergeCell ref="C107:D107"/>
    <mergeCell ref="F93:G93"/>
    <mergeCell ref="H93:I93"/>
    <mergeCell ref="B100:D100"/>
    <mergeCell ref="C101:D101"/>
    <mergeCell ref="B102:B103"/>
    <mergeCell ref="C102:D102"/>
    <mergeCell ref="C103:D103"/>
    <mergeCell ref="E90:G90"/>
    <mergeCell ref="E76:G76"/>
    <mergeCell ref="E78:G78"/>
    <mergeCell ref="B79:B84"/>
    <mergeCell ref="E79:G79"/>
    <mergeCell ref="E80:G80"/>
    <mergeCell ref="E81:G81"/>
    <mergeCell ref="E82:G82"/>
    <mergeCell ref="E83:G83"/>
    <mergeCell ref="E84:G84"/>
    <mergeCell ref="E85:G85"/>
    <mergeCell ref="E87:G87"/>
    <mergeCell ref="B88:B89"/>
    <mergeCell ref="E88:G88"/>
    <mergeCell ref="E89:G89"/>
    <mergeCell ref="E70:G70"/>
    <mergeCell ref="B71:B76"/>
    <mergeCell ref="E71:G71"/>
    <mergeCell ref="E72:G72"/>
    <mergeCell ref="E73:G73"/>
    <mergeCell ref="E74:G74"/>
    <mergeCell ref="E75:G75"/>
    <mergeCell ref="B38:B41"/>
    <mergeCell ref="B44:B47"/>
    <mergeCell ref="B52:B56"/>
    <mergeCell ref="E61:G61"/>
    <mergeCell ref="B62:B68"/>
    <mergeCell ref="E62:G62"/>
    <mergeCell ref="E63:G63"/>
    <mergeCell ref="E64:G64"/>
    <mergeCell ref="E65:G65"/>
    <mergeCell ref="E66:G66"/>
    <mergeCell ref="E67:G67"/>
    <mergeCell ref="E68:G68"/>
    <mergeCell ref="B28:B34"/>
    <mergeCell ref="A7:B7"/>
    <mergeCell ref="C7:H7"/>
    <mergeCell ref="A8:B8"/>
    <mergeCell ref="C8:H8"/>
    <mergeCell ref="A9:B9"/>
    <mergeCell ref="C9:H9"/>
    <mergeCell ref="A10:B10"/>
    <mergeCell ref="C10:H10"/>
    <mergeCell ref="B12:H12"/>
    <mergeCell ref="A14:H15"/>
    <mergeCell ref="B21:B25"/>
    <mergeCell ref="A6:B6"/>
    <mergeCell ref="C6:H6"/>
    <mergeCell ref="A2:H2"/>
    <mergeCell ref="A4:B4"/>
    <mergeCell ref="C4:H4"/>
    <mergeCell ref="A5:B5"/>
    <mergeCell ref="C5:H5"/>
  </mergeCells>
  <pageMargins left="0.7" right="0.7" top="0.75" bottom="0.75" header="0.3" footer="0.3"/>
  <pageSetup paperSize="9" orientation="portrait" r:id="rId1"/>
  <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F6A7F-F074-440D-952E-517C7721D132}">
  <dimension ref="A1:R127"/>
  <sheetViews>
    <sheetView topLeftCell="A100" zoomScale="80" zoomScaleNormal="80" workbookViewId="0">
      <selection activeCell="F109" sqref="F109"/>
    </sheetView>
  </sheetViews>
  <sheetFormatPr baseColWidth="10" defaultRowHeight="14.5" x14ac:dyDescent="0.35"/>
  <cols>
    <col min="1" max="1" width="27.7265625" customWidth="1"/>
    <col min="2" max="2" width="25.453125" customWidth="1"/>
    <col min="3" max="3" width="61.26953125" customWidth="1"/>
    <col min="5" max="5" width="18.1796875" customWidth="1"/>
    <col min="6" max="6" width="14.7265625" customWidth="1"/>
    <col min="7" max="7" width="15.7265625" customWidth="1"/>
    <col min="8" max="8" width="14.1796875" customWidth="1"/>
    <col min="13" max="13" width="65" customWidth="1"/>
  </cols>
  <sheetData>
    <row r="1" spans="1:8" ht="101.5" customHeight="1" x14ac:dyDescent="0.35"/>
    <row r="2" spans="1:8" ht="26" customHeight="1" x14ac:dyDescent="0.35">
      <c r="A2" s="314" t="s">
        <v>177</v>
      </c>
      <c r="B2" s="314"/>
      <c r="C2" s="314"/>
      <c r="D2" s="314"/>
      <c r="E2" s="314"/>
      <c r="F2" s="314"/>
      <c r="G2" s="314"/>
      <c r="H2" s="314"/>
    </row>
    <row r="3" spans="1:8" x14ac:dyDescent="0.35">
      <c r="A3" s="28"/>
      <c r="B3" s="29"/>
      <c r="C3" s="30"/>
      <c r="D3" s="30"/>
      <c r="E3" s="30"/>
      <c r="F3" s="28"/>
      <c r="G3" s="28"/>
      <c r="H3" s="28"/>
    </row>
    <row r="4" spans="1:8" x14ac:dyDescent="0.35">
      <c r="A4" s="309" t="s">
        <v>6</v>
      </c>
      <c r="B4" s="310"/>
      <c r="C4" s="313"/>
      <c r="D4" s="313"/>
      <c r="E4" s="313"/>
      <c r="F4" s="313"/>
      <c r="G4" s="313"/>
      <c r="H4" s="313"/>
    </row>
    <row r="5" spans="1:8" x14ac:dyDescent="0.35">
      <c r="A5" s="309" t="s">
        <v>7</v>
      </c>
      <c r="B5" s="310"/>
      <c r="C5" s="313"/>
      <c r="D5" s="313"/>
      <c r="E5" s="313"/>
      <c r="F5" s="313"/>
      <c r="G5" s="313"/>
      <c r="H5" s="313"/>
    </row>
    <row r="6" spans="1:8" x14ac:dyDescent="0.35">
      <c r="A6" s="309" t="s">
        <v>15</v>
      </c>
      <c r="B6" s="310"/>
      <c r="C6" s="313"/>
      <c r="D6" s="313"/>
      <c r="E6" s="313"/>
      <c r="F6" s="313"/>
      <c r="G6" s="313"/>
      <c r="H6" s="313"/>
    </row>
    <row r="7" spans="1:8" x14ac:dyDescent="0.35">
      <c r="A7" s="309" t="s">
        <v>21</v>
      </c>
      <c r="B7" s="310"/>
      <c r="C7" s="313"/>
      <c r="D7" s="313"/>
      <c r="E7" s="313"/>
      <c r="F7" s="313"/>
      <c r="G7" s="313"/>
      <c r="H7" s="313"/>
    </row>
    <row r="8" spans="1:8" x14ac:dyDescent="0.35">
      <c r="A8" s="309" t="s">
        <v>14</v>
      </c>
      <c r="B8" s="310"/>
      <c r="C8" s="313"/>
      <c r="D8" s="313"/>
      <c r="E8" s="313"/>
      <c r="F8" s="313"/>
      <c r="G8" s="313"/>
      <c r="H8" s="313"/>
    </row>
    <row r="9" spans="1:8" ht="30.75" customHeight="1" x14ac:dyDescent="0.35">
      <c r="A9" s="311" t="s">
        <v>19</v>
      </c>
      <c r="B9" s="312"/>
      <c r="C9" s="313"/>
      <c r="D9" s="313"/>
      <c r="E9" s="313"/>
      <c r="F9" s="313"/>
      <c r="G9" s="313"/>
      <c r="H9" s="313"/>
    </row>
    <row r="10" spans="1:8" x14ac:dyDescent="0.35">
      <c r="A10" s="309" t="s">
        <v>16</v>
      </c>
      <c r="B10" s="310"/>
      <c r="C10" s="313"/>
      <c r="D10" s="313"/>
      <c r="E10" s="313"/>
      <c r="F10" s="313"/>
      <c r="G10" s="313"/>
      <c r="H10" s="313"/>
    </row>
    <row r="11" spans="1:8" x14ac:dyDescent="0.35">
      <c r="A11" s="28"/>
      <c r="B11" s="29"/>
      <c r="C11" s="30"/>
      <c r="D11" s="30"/>
      <c r="E11" s="30"/>
      <c r="F11" s="28"/>
      <c r="G11" s="28"/>
      <c r="H11" s="28"/>
    </row>
    <row r="12" spans="1:8" ht="90" customHeight="1" x14ac:dyDescent="0.35">
      <c r="A12" s="31"/>
      <c r="B12" s="301" t="s">
        <v>52</v>
      </c>
      <c r="C12" s="301"/>
      <c r="D12" s="301"/>
      <c r="E12" s="301"/>
      <c r="F12" s="301"/>
      <c r="G12" s="301"/>
      <c r="H12" s="301"/>
    </row>
    <row r="13" spans="1:8" ht="29.25" customHeight="1" x14ac:dyDescent="0.35">
      <c r="A13" s="31"/>
      <c r="B13" s="32"/>
      <c r="C13" s="32"/>
      <c r="D13" s="32"/>
      <c r="E13" s="32"/>
      <c r="F13" s="32"/>
      <c r="G13" s="32"/>
      <c r="H13" s="28"/>
    </row>
    <row r="14" spans="1:8" ht="31.5" customHeight="1" x14ac:dyDescent="0.35">
      <c r="A14" s="302" t="s">
        <v>101</v>
      </c>
      <c r="B14" s="302"/>
      <c r="C14" s="302"/>
      <c r="D14" s="302"/>
      <c r="E14" s="302"/>
      <c r="F14" s="302"/>
      <c r="G14" s="302"/>
      <c r="H14" s="302"/>
    </row>
    <row r="15" spans="1:8" ht="177.65" customHeight="1" x14ac:dyDescent="0.35">
      <c r="A15" s="302"/>
      <c r="B15" s="302"/>
      <c r="C15" s="302"/>
      <c r="D15" s="302"/>
      <c r="E15" s="302"/>
      <c r="F15" s="302"/>
      <c r="G15" s="302"/>
      <c r="H15" s="302"/>
    </row>
    <row r="16" spans="1:8" x14ac:dyDescent="0.35">
      <c r="C16" s="1"/>
      <c r="D16" s="2"/>
      <c r="E16" s="2"/>
      <c r="F16" s="2"/>
    </row>
    <row r="17" spans="1:8" x14ac:dyDescent="0.35">
      <c r="C17" s="1"/>
      <c r="D17" s="2"/>
      <c r="E17" s="2"/>
      <c r="F17" s="2"/>
    </row>
    <row r="18" spans="1:8" ht="26" x14ac:dyDescent="0.6">
      <c r="B18" s="10" t="s">
        <v>32</v>
      </c>
      <c r="C18" s="4"/>
      <c r="D18" s="6"/>
      <c r="E18" s="6"/>
      <c r="F18" s="6"/>
      <c r="G18" s="3"/>
      <c r="H18" s="3"/>
    </row>
    <row r="19" spans="1:8" ht="26.5" thickBot="1" x14ac:dyDescent="0.65">
      <c r="B19" s="3"/>
      <c r="C19" s="4"/>
      <c r="D19" s="6"/>
      <c r="E19" s="6"/>
      <c r="F19" s="6"/>
      <c r="G19" s="3"/>
      <c r="H19" s="3"/>
    </row>
    <row r="20" spans="1:8" ht="62.5" thickBot="1" x14ac:dyDescent="0.4">
      <c r="A20" s="2"/>
      <c r="B20" s="151" t="s">
        <v>5</v>
      </c>
      <c r="C20" s="152" t="s">
        <v>0</v>
      </c>
      <c r="D20" s="153" t="s">
        <v>169</v>
      </c>
      <c r="E20" s="154" t="s">
        <v>1</v>
      </c>
      <c r="F20" s="155" t="s">
        <v>3</v>
      </c>
      <c r="G20" s="154" t="s">
        <v>2</v>
      </c>
      <c r="H20" s="156" t="s">
        <v>44</v>
      </c>
    </row>
    <row r="21" spans="1:8" ht="135" customHeight="1" x14ac:dyDescent="0.35">
      <c r="B21" s="295" t="s">
        <v>33</v>
      </c>
      <c r="C21" s="21" t="s">
        <v>64</v>
      </c>
      <c r="D21" s="22">
        <v>1.5</v>
      </c>
      <c r="E21" s="22">
        <v>2</v>
      </c>
      <c r="F21" s="22">
        <f>Tableau33649[[#This Row],[Pondération]]*Tableau33649[[#This Row],[Note (de 1 à 4)]]</f>
        <v>3</v>
      </c>
      <c r="G21" s="23"/>
      <c r="H21" s="24"/>
    </row>
    <row r="22" spans="1:8" ht="58.5" customHeight="1" x14ac:dyDescent="0.35">
      <c r="B22" s="295"/>
      <c r="C22" s="17" t="s">
        <v>29</v>
      </c>
      <c r="D22" s="18">
        <v>1.5</v>
      </c>
      <c r="E22" s="18">
        <v>2</v>
      </c>
      <c r="F22" s="18">
        <f>Tableau33649[[#This Row],[Pondération]]*Tableau33649[[#This Row],[Note (de 1 à 4)]]</f>
        <v>3</v>
      </c>
      <c r="G22" s="19"/>
      <c r="H22" s="20"/>
    </row>
    <row r="23" spans="1:8" ht="47.5" customHeight="1" x14ac:dyDescent="0.35">
      <c r="B23" s="295"/>
      <c r="C23" s="21" t="s">
        <v>30</v>
      </c>
      <c r="D23" s="22">
        <v>1.5</v>
      </c>
      <c r="E23" s="22">
        <v>2</v>
      </c>
      <c r="F23" s="22">
        <f>Tableau33649[[#This Row],[Pondération]]*Tableau33649[[#This Row],[Note (de 1 à 4)]]</f>
        <v>3</v>
      </c>
      <c r="G23" s="23"/>
      <c r="H23" s="24"/>
    </row>
    <row r="24" spans="1:8" ht="42" customHeight="1" x14ac:dyDescent="0.35">
      <c r="B24" s="295"/>
      <c r="C24" s="81" t="s">
        <v>92</v>
      </c>
      <c r="D24" s="22">
        <v>1.5</v>
      </c>
      <c r="E24" s="69">
        <v>2</v>
      </c>
      <c r="F24" s="69">
        <f>Tableau33649[[#This Row],[Pondération]]*Tableau33649[[#This Row],[Note (de 1 à 4)]]</f>
        <v>3</v>
      </c>
      <c r="G24" s="104"/>
      <c r="H24" s="105"/>
    </row>
    <row r="25" spans="1:8" ht="36" customHeight="1" x14ac:dyDescent="0.35">
      <c r="B25" s="295"/>
      <c r="C25" s="21" t="s">
        <v>102</v>
      </c>
      <c r="D25" s="22"/>
      <c r="E25" s="22"/>
      <c r="F25" s="113">
        <f>SUM(Tableau33649[Note 
pondérée])</f>
        <v>12</v>
      </c>
      <c r="G25" s="23"/>
      <c r="H25" s="23"/>
    </row>
    <row r="26" spans="1:8" ht="37" customHeight="1" thickBot="1" x14ac:dyDescent="0.65">
      <c r="B26" s="3"/>
      <c r="C26" s="4"/>
      <c r="D26" s="6"/>
      <c r="E26" s="6"/>
      <c r="F26" s="6"/>
      <c r="G26" s="3"/>
      <c r="H26" s="3"/>
    </row>
    <row r="27" spans="1:8" ht="74.5" customHeight="1" thickBot="1" x14ac:dyDescent="0.4">
      <c r="B27" s="151" t="s">
        <v>5</v>
      </c>
      <c r="C27" s="152" t="s">
        <v>0</v>
      </c>
      <c r="D27" s="153" t="s">
        <v>169</v>
      </c>
      <c r="E27" s="154" t="s">
        <v>1</v>
      </c>
      <c r="F27" s="155" t="s">
        <v>3</v>
      </c>
      <c r="G27" s="154" t="s">
        <v>2</v>
      </c>
      <c r="H27" s="156" t="s">
        <v>4</v>
      </c>
    </row>
    <row r="28" spans="1:8" ht="94.5" customHeight="1" thickBot="1" x14ac:dyDescent="0.4">
      <c r="B28" s="339" t="s">
        <v>91</v>
      </c>
      <c r="C28" s="108" t="s">
        <v>31</v>
      </c>
      <c r="D28" s="22">
        <v>1.5</v>
      </c>
      <c r="E28" s="109">
        <v>3</v>
      </c>
      <c r="F28" s="109">
        <f>Tableau342510[[#This Row],[Pondération]]*Tableau342510[[#This Row],[Note (de 1 à 4)]]</f>
        <v>4.5</v>
      </c>
      <c r="G28" s="110"/>
      <c r="H28" s="111"/>
    </row>
    <row r="29" spans="1:8" ht="102.65" customHeight="1" thickBot="1" x14ac:dyDescent="0.4">
      <c r="B29" s="298"/>
      <c r="C29" s="17" t="s">
        <v>94</v>
      </c>
      <c r="D29" s="22">
        <v>1.5</v>
      </c>
      <c r="E29" s="82">
        <v>1</v>
      </c>
      <c r="F29" s="157">
        <f>Tableau342510[[#This Row],[Pondération]]*Tableau342510[[#This Row],[Note (de 1 à 4)]]</f>
        <v>1.5</v>
      </c>
      <c r="G29" s="115"/>
      <c r="H29" s="158"/>
    </row>
    <row r="30" spans="1:8" ht="82" customHeight="1" thickBot="1" x14ac:dyDescent="0.4">
      <c r="B30" s="298"/>
      <c r="C30" s="21" t="s">
        <v>90</v>
      </c>
      <c r="D30" s="22">
        <v>1.5</v>
      </c>
      <c r="E30" s="22">
        <v>2</v>
      </c>
      <c r="F30" s="62">
        <f>Tableau342510[[#This Row],[Pondération]]*Tableau342510[[#This Row],[Note (de 1 à 4)]]</f>
        <v>3</v>
      </c>
      <c r="G30" s="23"/>
      <c r="H30" s="24"/>
    </row>
    <row r="31" spans="1:8" ht="73.5" customHeight="1" x14ac:dyDescent="0.35">
      <c r="B31" s="340"/>
      <c r="C31" s="116" t="s">
        <v>105</v>
      </c>
      <c r="D31" s="22">
        <v>1.5</v>
      </c>
      <c r="E31" s="82">
        <v>2</v>
      </c>
      <c r="F31" s="157">
        <f>Tableau342510[[#This Row],[Pondération]]*Tableau342510[[#This Row],[Note (de 1 à 4)]]</f>
        <v>3</v>
      </c>
      <c r="G31" s="115"/>
      <c r="H31" s="158"/>
    </row>
    <row r="32" spans="1:8" ht="79.5" customHeight="1" thickBot="1" x14ac:dyDescent="0.4">
      <c r="B32" s="340"/>
      <c r="C32" s="21" t="s">
        <v>175</v>
      </c>
      <c r="D32" s="22">
        <v>1.5</v>
      </c>
      <c r="E32" s="113">
        <v>3</v>
      </c>
      <c r="F32" s="113">
        <f>SUM(F26:F31)</f>
        <v>12</v>
      </c>
      <c r="G32" s="114"/>
      <c r="H32" s="159"/>
    </row>
    <row r="33" spans="2:18" ht="63" customHeight="1" x14ac:dyDescent="0.35">
      <c r="B33" s="340"/>
      <c r="C33" s="112" t="s">
        <v>87</v>
      </c>
      <c r="D33" s="22">
        <v>1.5</v>
      </c>
      <c r="E33" s="18">
        <v>3</v>
      </c>
      <c r="F33" s="70">
        <f>Tableau342510[[#This Row],[Pondération]]*Tableau342510[[#This Row],[Note (de 1 à 4)]]</f>
        <v>4.5</v>
      </c>
      <c r="G33" s="19"/>
      <c r="H33" s="20"/>
    </row>
    <row r="34" spans="2:18" ht="27" customHeight="1" thickBot="1" x14ac:dyDescent="0.4">
      <c r="B34" s="293"/>
      <c r="C34" s="65" t="s">
        <v>103</v>
      </c>
      <c r="D34" s="66"/>
      <c r="E34" s="66"/>
      <c r="F34" s="66">
        <f t="shared" ref="F34" si="0">SUM(F28:F33)</f>
        <v>28.5</v>
      </c>
      <c r="G34" s="67"/>
      <c r="H34" s="68"/>
    </row>
    <row r="35" spans="2:18" x14ac:dyDescent="0.35">
      <c r="C35" s="5"/>
      <c r="D35" s="2"/>
      <c r="E35" s="2"/>
      <c r="F35" s="2"/>
    </row>
    <row r="36" spans="2:18" ht="16" thickBot="1" x14ac:dyDescent="0.4">
      <c r="F36" s="11"/>
    </row>
    <row r="37" spans="2:18" ht="31" x14ac:dyDescent="0.35">
      <c r="B37" s="119" t="s">
        <v>5</v>
      </c>
      <c r="C37" s="120" t="s">
        <v>0</v>
      </c>
      <c r="D37" s="83" t="s">
        <v>169</v>
      </c>
      <c r="E37" s="121" t="s">
        <v>1</v>
      </c>
      <c r="F37" s="120" t="s">
        <v>3</v>
      </c>
      <c r="G37" s="121" t="s">
        <v>2</v>
      </c>
      <c r="H37" s="122" t="s">
        <v>4</v>
      </c>
    </row>
    <row r="38" spans="2:18" ht="90.65" customHeight="1" x14ac:dyDescent="0.35">
      <c r="B38" s="295" t="s">
        <v>22</v>
      </c>
      <c r="C38" s="21" t="s">
        <v>27</v>
      </c>
      <c r="D38" s="22">
        <v>1.5</v>
      </c>
      <c r="E38" s="22">
        <v>1</v>
      </c>
      <c r="F38" s="22">
        <f>Tableau3382712[[#This Row],[Note (de 1 à 4)]]*Tableau3382712[[#This Row],[Pondération]]</f>
        <v>1.5</v>
      </c>
      <c r="G38" s="23"/>
      <c r="H38" s="23"/>
    </row>
    <row r="39" spans="2:18" ht="87" customHeight="1" x14ac:dyDescent="0.35">
      <c r="B39" s="295"/>
      <c r="C39" s="17" t="s">
        <v>26</v>
      </c>
      <c r="D39" s="22">
        <v>1.5</v>
      </c>
      <c r="E39" s="18">
        <v>2</v>
      </c>
      <c r="F39" s="18">
        <f>Tableau3382712[[#This Row],[Note (de 1 à 4)]]*Tableau3382712[[#This Row],[Pondération]]</f>
        <v>3</v>
      </c>
      <c r="G39" s="19"/>
      <c r="H39" s="19"/>
    </row>
    <row r="40" spans="2:18" ht="67" customHeight="1" x14ac:dyDescent="0.35">
      <c r="B40" s="295"/>
      <c r="C40" s="21" t="s">
        <v>25</v>
      </c>
      <c r="D40" s="22">
        <v>1.5</v>
      </c>
      <c r="E40" s="22">
        <v>2</v>
      </c>
      <c r="F40" s="22">
        <f>Tableau3382712[[#This Row],[Note (de 1 à 4)]]*Tableau3382712[[#This Row],[Pondération]]</f>
        <v>3</v>
      </c>
      <c r="G40" s="23"/>
      <c r="H40" s="23"/>
    </row>
    <row r="41" spans="2:18" ht="47.5" customHeight="1" x14ac:dyDescent="0.35">
      <c r="B41" s="295"/>
      <c r="C41" s="17" t="s">
        <v>103</v>
      </c>
      <c r="D41" s="18"/>
      <c r="E41" s="18"/>
      <c r="F41" s="82">
        <f>SUM(F38:F40)</f>
        <v>7.5</v>
      </c>
      <c r="G41" s="19"/>
      <c r="H41" s="19"/>
    </row>
    <row r="42" spans="2:18" ht="74.150000000000006" customHeight="1" thickBot="1" x14ac:dyDescent="0.4">
      <c r="C42" s="2"/>
      <c r="D42" s="2"/>
      <c r="E42" s="2"/>
      <c r="F42" s="9"/>
      <c r="G42" s="8"/>
      <c r="H42" s="7"/>
    </row>
    <row r="43" spans="2:18" ht="109.5" customHeight="1" x14ac:dyDescent="0.35">
      <c r="B43" s="12" t="s">
        <v>5</v>
      </c>
      <c r="C43" s="13" t="s">
        <v>0</v>
      </c>
      <c r="D43" s="83" t="s">
        <v>169</v>
      </c>
      <c r="E43" s="15" t="s">
        <v>1</v>
      </c>
      <c r="F43" s="14" t="s">
        <v>3</v>
      </c>
      <c r="G43" s="15" t="s">
        <v>2</v>
      </c>
      <c r="H43" s="16" t="s">
        <v>4</v>
      </c>
    </row>
    <row r="44" spans="2:18" ht="81" customHeight="1" x14ac:dyDescent="0.35">
      <c r="B44" s="341" t="s">
        <v>23</v>
      </c>
      <c r="C44" s="21" t="s">
        <v>24</v>
      </c>
      <c r="D44" s="22">
        <v>1.5</v>
      </c>
      <c r="E44" s="113">
        <v>1</v>
      </c>
      <c r="F44" s="113">
        <f>Tableau338611[[#This Row],[Note (de 1 à 4)]]*Tableau338611[[#This Row],[Pondération]]</f>
        <v>1.5</v>
      </c>
      <c r="G44" s="114"/>
      <c r="H44" s="114"/>
    </row>
    <row r="45" spans="2:18" ht="115.5" customHeight="1" x14ac:dyDescent="0.35">
      <c r="B45" s="341"/>
      <c r="C45" s="17" t="s">
        <v>28</v>
      </c>
      <c r="D45" s="22">
        <v>1.5</v>
      </c>
      <c r="E45" s="82">
        <v>3</v>
      </c>
      <c r="F45" s="82">
        <f>Tableau338611[[#This Row],[Note (de 1 à 4)]]*Tableau338611[[#This Row],[Pondération]]</f>
        <v>4.5</v>
      </c>
      <c r="G45" s="115"/>
      <c r="H45" s="115"/>
    </row>
    <row r="46" spans="2:18" ht="96" customHeight="1" x14ac:dyDescent="0.35">
      <c r="B46" s="341"/>
      <c r="C46" s="21" t="s">
        <v>95</v>
      </c>
      <c r="D46" s="22">
        <v>1.5</v>
      </c>
      <c r="E46" s="113">
        <v>2</v>
      </c>
      <c r="F46" s="113">
        <f>Tableau338611[[#This Row],[Note (de 1 à 4)]]*Tableau338611[[#This Row],[Pondération]]</f>
        <v>3</v>
      </c>
      <c r="G46" s="114"/>
      <c r="H46" s="114"/>
    </row>
    <row r="47" spans="2:18" ht="42.65" customHeight="1" x14ac:dyDescent="0.35">
      <c r="B47" s="341"/>
      <c r="C47" s="17" t="s">
        <v>103</v>
      </c>
      <c r="D47" s="82"/>
      <c r="E47" s="82"/>
      <c r="F47" s="123">
        <f>SUM(Tableau338611[Note 
pondérée])</f>
        <v>9</v>
      </c>
      <c r="G47" s="124"/>
      <c r="H47" s="125"/>
    </row>
    <row r="48" spans="2:18" x14ac:dyDescent="0.35">
      <c r="C48" s="5"/>
      <c r="D48" s="2"/>
      <c r="E48" s="2"/>
      <c r="F48" s="2"/>
      <c r="L48" s="57"/>
      <c r="M48" s="58"/>
      <c r="N48" s="30"/>
      <c r="O48" s="30"/>
      <c r="P48" s="30"/>
      <c r="Q48" s="28"/>
      <c r="R48" s="28"/>
    </row>
    <row r="50" spans="2:16" ht="26" x14ac:dyDescent="0.6">
      <c r="B50" s="85" t="s">
        <v>51</v>
      </c>
      <c r="C50" s="85"/>
    </row>
    <row r="51" spans="2:16" ht="15" thickBot="1" x14ac:dyDescent="0.4"/>
    <row r="52" spans="2:16" ht="31" x14ac:dyDescent="0.35">
      <c r="B52" s="306" t="s">
        <v>127</v>
      </c>
      <c r="C52" s="126" t="s">
        <v>0</v>
      </c>
      <c r="D52" s="127" t="s">
        <v>169</v>
      </c>
      <c r="E52" s="128" t="s">
        <v>1</v>
      </c>
      <c r="F52" s="126" t="s">
        <v>3</v>
      </c>
      <c r="G52" s="128" t="s">
        <v>2</v>
      </c>
      <c r="H52" s="129" t="s">
        <v>4</v>
      </c>
    </row>
    <row r="53" spans="2:16" ht="56" x14ac:dyDescent="0.35">
      <c r="B53" s="307"/>
      <c r="C53" s="160" t="s">
        <v>93</v>
      </c>
      <c r="D53" s="383">
        <v>2.5</v>
      </c>
      <c r="E53" s="131">
        <v>1</v>
      </c>
      <c r="F53" s="131">
        <f t="shared" ref="F53:F57" si="1">D53*E53</f>
        <v>2.5</v>
      </c>
      <c r="G53" s="19"/>
      <c r="H53" s="20"/>
      <c r="M53" s="100"/>
      <c r="N53" s="101"/>
      <c r="O53" s="101"/>
      <c r="P53" s="101"/>
    </row>
    <row r="54" spans="2:16" ht="42" x14ac:dyDescent="0.35">
      <c r="B54" s="307"/>
      <c r="C54" s="162" t="s">
        <v>89</v>
      </c>
      <c r="D54" s="383">
        <v>2.5</v>
      </c>
      <c r="E54" s="133">
        <v>2</v>
      </c>
      <c r="F54" s="133">
        <f t="shared" si="1"/>
        <v>5</v>
      </c>
      <c r="G54" s="23"/>
      <c r="H54" s="24"/>
      <c r="M54" s="100"/>
      <c r="N54" s="101"/>
      <c r="O54" s="101"/>
      <c r="P54" s="101"/>
    </row>
    <row r="55" spans="2:16" ht="56" x14ac:dyDescent="0.35">
      <c r="B55" s="307"/>
      <c r="C55" s="130" t="s">
        <v>83</v>
      </c>
      <c r="D55" s="383">
        <v>2.5</v>
      </c>
      <c r="E55" s="131">
        <v>1</v>
      </c>
      <c r="F55" s="131">
        <f t="shared" si="1"/>
        <v>2.5</v>
      </c>
      <c r="G55" s="19"/>
      <c r="H55" s="20"/>
      <c r="M55" s="102"/>
      <c r="N55" s="101"/>
      <c r="O55" s="101"/>
      <c r="P55" s="101"/>
    </row>
    <row r="56" spans="2:16" ht="28" x14ac:dyDescent="0.35">
      <c r="B56" s="307"/>
      <c r="C56" s="132" t="s">
        <v>81</v>
      </c>
      <c r="D56" s="383">
        <v>2.5</v>
      </c>
      <c r="E56" s="133">
        <v>3</v>
      </c>
      <c r="F56" s="133">
        <f t="shared" si="1"/>
        <v>7.5</v>
      </c>
      <c r="G56" s="23"/>
      <c r="H56" s="24"/>
      <c r="M56" s="102"/>
      <c r="N56" s="101"/>
      <c r="O56" s="101"/>
      <c r="P56" s="101"/>
    </row>
    <row r="57" spans="2:16" ht="28" x14ac:dyDescent="0.35">
      <c r="B57" s="307"/>
      <c r="C57" s="161" t="s">
        <v>77</v>
      </c>
      <c r="D57" s="383">
        <v>2.5</v>
      </c>
      <c r="E57" s="131">
        <v>3</v>
      </c>
      <c r="F57" s="131">
        <f t="shared" si="1"/>
        <v>7.5</v>
      </c>
      <c r="G57" s="19"/>
      <c r="H57" s="20"/>
      <c r="M57" s="102"/>
      <c r="N57" s="101"/>
      <c r="O57" s="101"/>
      <c r="P57" s="101"/>
    </row>
    <row r="58" spans="2:16" ht="15" thickBot="1" x14ac:dyDescent="0.4">
      <c r="B58" s="308"/>
      <c r="C58" s="67" t="s">
        <v>103</v>
      </c>
      <c r="D58" s="67"/>
      <c r="E58" s="67"/>
      <c r="F58" s="163">
        <f>SUM(F53:F57)</f>
        <v>25</v>
      </c>
      <c r="G58" s="67"/>
      <c r="H58" s="68"/>
      <c r="M58" s="103"/>
      <c r="N58" s="101"/>
      <c r="O58" s="101"/>
      <c r="P58" s="101"/>
    </row>
    <row r="61" spans="2:16" ht="26" x14ac:dyDescent="0.6">
      <c r="B61" s="10" t="s">
        <v>50</v>
      </c>
    </row>
    <row r="62" spans="2:16" ht="15" thickBot="1" x14ac:dyDescent="0.4"/>
    <row r="63" spans="2:16" ht="28" x14ac:dyDescent="0.35">
      <c r="B63" s="12"/>
      <c r="C63" s="149" t="s">
        <v>61</v>
      </c>
      <c r="D63" s="87" t="s">
        <v>106</v>
      </c>
      <c r="E63" s="316" t="s">
        <v>2</v>
      </c>
      <c r="F63" s="316"/>
      <c r="G63" s="316"/>
      <c r="H63" s="150" t="s">
        <v>4</v>
      </c>
    </row>
    <row r="64" spans="2:16" ht="56.5" customHeight="1" x14ac:dyDescent="0.35">
      <c r="B64" s="295" t="s">
        <v>54</v>
      </c>
      <c r="C64" s="34" t="s">
        <v>62</v>
      </c>
      <c r="D64" s="35">
        <v>0</v>
      </c>
      <c r="E64" s="300"/>
      <c r="F64" s="300"/>
      <c r="G64" s="300"/>
      <c r="H64" s="36"/>
    </row>
    <row r="65" spans="2:8" ht="28" x14ac:dyDescent="0.35">
      <c r="B65" s="295"/>
      <c r="C65" s="38" t="s">
        <v>55</v>
      </c>
      <c r="D65" s="39"/>
      <c r="E65" s="289"/>
      <c r="F65" s="289"/>
      <c r="G65" s="289"/>
      <c r="H65" s="40"/>
    </row>
    <row r="66" spans="2:8" ht="28" x14ac:dyDescent="0.35">
      <c r="B66" s="295"/>
      <c r="C66" s="34" t="s">
        <v>56</v>
      </c>
      <c r="D66" s="35"/>
      <c r="E66" s="300"/>
      <c r="F66" s="300"/>
      <c r="G66" s="300"/>
      <c r="H66" s="36"/>
    </row>
    <row r="67" spans="2:8" ht="153.65" customHeight="1" x14ac:dyDescent="0.35">
      <c r="B67" s="295"/>
      <c r="C67" s="38" t="s">
        <v>170</v>
      </c>
      <c r="D67" s="39"/>
      <c r="E67" s="289"/>
      <c r="F67" s="289"/>
      <c r="G67" s="289"/>
      <c r="H67" s="40"/>
    </row>
    <row r="68" spans="2:8" ht="87" customHeight="1" x14ac:dyDescent="0.35">
      <c r="B68" s="295"/>
      <c r="C68" s="34" t="s">
        <v>171</v>
      </c>
      <c r="D68" s="140"/>
      <c r="E68" s="288"/>
      <c r="F68" s="288"/>
      <c r="G68" s="288"/>
      <c r="H68" s="141"/>
    </row>
    <row r="69" spans="2:8" ht="42" x14ac:dyDescent="0.35">
      <c r="B69" s="295"/>
      <c r="C69" s="38" t="s">
        <v>53</v>
      </c>
      <c r="D69" s="39"/>
      <c r="E69" s="289"/>
      <c r="F69" s="289"/>
      <c r="G69" s="289"/>
      <c r="H69" s="40"/>
    </row>
    <row r="70" spans="2:8" x14ac:dyDescent="0.35">
      <c r="B70" s="295"/>
      <c r="C70" s="88" t="s">
        <v>103</v>
      </c>
      <c r="D70" s="35">
        <f>SUM(D64:D69)</f>
        <v>0</v>
      </c>
      <c r="E70" s="303"/>
      <c r="F70" s="304"/>
      <c r="G70" s="305"/>
      <c r="H70" s="36"/>
    </row>
    <row r="71" spans="2:8" ht="26.5" thickBot="1" x14ac:dyDescent="0.65">
      <c r="B71" s="10"/>
      <c r="C71" s="44"/>
      <c r="D71" s="45"/>
      <c r="E71" s="46"/>
      <c r="H71" s="46"/>
    </row>
    <row r="72" spans="2:8" ht="28" x14ac:dyDescent="0.35">
      <c r="B72" s="53"/>
      <c r="C72" s="127" t="s">
        <v>0</v>
      </c>
      <c r="D72" s="87" t="s">
        <v>106</v>
      </c>
      <c r="E72" s="317" t="s">
        <v>2</v>
      </c>
      <c r="F72" s="318"/>
      <c r="G72" s="319"/>
      <c r="H72" s="139" t="s">
        <v>4</v>
      </c>
    </row>
    <row r="73" spans="2:8" ht="110.5" customHeight="1" x14ac:dyDescent="0.35">
      <c r="B73" s="295" t="s">
        <v>57</v>
      </c>
      <c r="C73" s="34" t="s">
        <v>58</v>
      </c>
      <c r="D73" s="35">
        <v>0</v>
      </c>
      <c r="E73" s="300"/>
      <c r="F73" s="300"/>
      <c r="G73" s="300"/>
      <c r="H73" s="36"/>
    </row>
    <row r="74" spans="2:8" ht="28" x14ac:dyDescent="0.35">
      <c r="B74" s="295"/>
      <c r="C74" s="38" t="s">
        <v>60</v>
      </c>
      <c r="D74" s="39"/>
      <c r="E74" s="289"/>
      <c r="F74" s="289"/>
      <c r="G74" s="289"/>
      <c r="H74" s="40"/>
    </row>
    <row r="75" spans="2:8" ht="84" x14ac:dyDescent="0.35">
      <c r="B75" s="295"/>
      <c r="C75" s="34" t="s">
        <v>63</v>
      </c>
      <c r="D75" s="35"/>
      <c r="E75" s="300"/>
      <c r="F75" s="300"/>
      <c r="G75" s="300"/>
      <c r="H75" s="36"/>
    </row>
    <row r="76" spans="2:8" ht="28" x14ac:dyDescent="0.35">
      <c r="B76" s="295"/>
      <c r="C76" s="38" t="s">
        <v>65</v>
      </c>
      <c r="D76" s="39"/>
      <c r="E76" s="289"/>
      <c r="F76" s="289"/>
      <c r="G76" s="289"/>
      <c r="H76" s="40"/>
    </row>
    <row r="77" spans="2:8" x14ac:dyDescent="0.35">
      <c r="B77" s="295"/>
      <c r="C77" s="34" t="s">
        <v>59</v>
      </c>
      <c r="D77" s="35"/>
      <c r="E77" s="300"/>
      <c r="F77" s="300"/>
      <c r="G77" s="300"/>
      <c r="H77" s="36"/>
    </row>
    <row r="78" spans="2:8" ht="26.15" customHeight="1" x14ac:dyDescent="0.35">
      <c r="B78" s="295"/>
      <c r="C78" s="142" t="s">
        <v>103</v>
      </c>
      <c r="D78" s="143">
        <f>SUM(D73:D77)</f>
        <v>0</v>
      </c>
      <c r="E78" s="315"/>
      <c r="F78" s="315"/>
      <c r="G78" s="315"/>
      <c r="H78" s="144"/>
    </row>
    <row r="79" spans="2:8" ht="15" thickBot="1" x14ac:dyDescent="0.4">
      <c r="B79" s="57"/>
      <c r="C79" s="58"/>
      <c r="D79" s="30"/>
      <c r="E79" s="28"/>
      <c r="H79" s="28"/>
    </row>
    <row r="80" spans="2:8" ht="28.5" thickBot="1" x14ac:dyDescent="0.4">
      <c r="B80" s="53"/>
      <c r="C80" s="78" t="s">
        <v>0</v>
      </c>
      <c r="D80" s="87" t="s">
        <v>106</v>
      </c>
      <c r="E80" s="342" t="s">
        <v>2</v>
      </c>
      <c r="F80" s="342"/>
      <c r="G80" s="342"/>
      <c r="H80" s="78" t="s">
        <v>4</v>
      </c>
    </row>
    <row r="81" spans="1:10" ht="48" customHeight="1" x14ac:dyDescent="0.35">
      <c r="B81" s="297" t="s">
        <v>66</v>
      </c>
      <c r="C81" s="38" t="s">
        <v>67</v>
      </c>
      <c r="D81" s="39"/>
      <c r="E81" s="289"/>
      <c r="F81" s="289"/>
      <c r="G81" s="289"/>
      <c r="H81" s="40"/>
    </row>
    <row r="82" spans="1:10" ht="85" customHeight="1" x14ac:dyDescent="0.35">
      <c r="B82" s="298"/>
      <c r="C82" s="34" t="s">
        <v>68</v>
      </c>
      <c r="D82" s="35"/>
      <c r="E82" s="300"/>
      <c r="F82" s="300"/>
      <c r="G82" s="300"/>
      <c r="H82" s="36"/>
    </row>
    <row r="83" spans="1:10" ht="72" customHeight="1" x14ac:dyDescent="0.35">
      <c r="B83" s="298"/>
      <c r="C83" s="38" t="s">
        <v>70</v>
      </c>
      <c r="D83" s="39"/>
      <c r="E83" s="289"/>
      <c r="F83" s="289"/>
      <c r="G83" s="289"/>
      <c r="H83" s="40"/>
    </row>
    <row r="84" spans="1:10" ht="47.15" customHeight="1" x14ac:dyDescent="0.35">
      <c r="B84" s="298"/>
      <c r="C84" s="34" t="s">
        <v>69</v>
      </c>
      <c r="D84" s="35"/>
      <c r="E84" s="300"/>
      <c r="F84" s="300"/>
      <c r="G84" s="300"/>
      <c r="H84" s="36"/>
    </row>
    <row r="85" spans="1:10" ht="43" customHeight="1" x14ac:dyDescent="0.35">
      <c r="B85" s="298"/>
      <c r="C85" s="38" t="s">
        <v>176</v>
      </c>
      <c r="D85" s="39"/>
      <c r="E85" s="289"/>
      <c r="F85" s="289"/>
      <c r="G85" s="289"/>
      <c r="H85" s="40"/>
    </row>
    <row r="86" spans="1:10" ht="117.65" customHeight="1" thickBot="1" x14ac:dyDescent="0.4">
      <c r="B86" s="299"/>
      <c r="C86" s="34" t="s">
        <v>71</v>
      </c>
      <c r="D86" s="35"/>
      <c r="E86" s="300"/>
      <c r="F86" s="300"/>
      <c r="G86" s="300"/>
      <c r="H86" s="36"/>
    </row>
    <row r="87" spans="1:10" x14ac:dyDescent="0.35">
      <c r="B87" s="57"/>
      <c r="C87" s="38" t="s">
        <v>103</v>
      </c>
      <c r="D87" s="39">
        <f>SUM(D81:D86)</f>
        <v>0</v>
      </c>
      <c r="E87" s="289"/>
      <c r="F87" s="289"/>
      <c r="G87" s="289"/>
      <c r="H87" s="40"/>
    </row>
    <row r="88" spans="1:10" ht="15" thickBot="1" x14ac:dyDescent="0.4">
      <c r="B88" s="57"/>
      <c r="C88" s="58"/>
      <c r="D88" s="30"/>
      <c r="E88" s="28"/>
      <c r="H88" s="28"/>
    </row>
    <row r="89" spans="1:10" ht="28.5" thickBot="1" x14ac:dyDescent="0.4">
      <c r="B89" s="169"/>
      <c r="C89" s="170" t="s">
        <v>0</v>
      </c>
      <c r="D89" s="171" t="s">
        <v>106</v>
      </c>
      <c r="E89" s="343" t="s">
        <v>2</v>
      </c>
      <c r="F89" s="344"/>
      <c r="G89" s="345"/>
      <c r="H89" s="172" t="s">
        <v>4</v>
      </c>
    </row>
    <row r="90" spans="1:10" ht="83.15" customHeight="1" x14ac:dyDescent="0.35">
      <c r="B90" s="346" t="s">
        <v>100</v>
      </c>
      <c r="C90" s="166" t="s">
        <v>99</v>
      </c>
      <c r="D90" s="167"/>
      <c r="E90" s="347"/>
      <c r="F90" s="347"/>
      <c r="G90" s="347"/>
      <c r="H90" s="168"/>
    </row>
    <row r="91" spans="1:10" ht="90.65" customHeight="1" thickBot="1" x14ac:dyDescent="0.4">
      <c r="B91" s="287"/>
      <c r="C91" s="50" t="s">
        <v>107</v>
      </c>
      <c r="D91" s="164"/>
      <c r="E91" s="348"/>
      <c r="F91" s="348"/>
      <c r="G91" s="348"/>
      <c r="H91" s="165"/>
    </row>
    <row r="92" spans="1:10" x14ac:dyDescent="0.35">
      <c r="C92" s="34" t="s">
        <v>103</v>
      </c>
      <c r="D92" s="35">
        <f>D90+D91</f>
        <v>0</v>
      </c>
      <c r="E92" s="300"/>
      <c r="F92" s="300"/>
      <c r="G92" s="300"/>
      <c r="H92" s="36"/>
    </row>
    <row r="95" spans="1:10" x14ac:dyDescent="0.35">
      <c r="A95" s="28"/>
      <c r="B95" s="28"/>
      <c r="C95" s="28"/>
      <c r="D95" s="28"/>
      <c r="E95" s="28"/>
      <c r="F95" s="321"/>
      <c r="G95" s="321"/>
      <c r="H95" s="321"/>
      <c r="I95" s="321"/>
      <c r="J95" s="93"/>
    </row>
    <row r="96" spans="1:10" ht="30.65" customHeight="1" x14ac:dyDescent="0.35">
      <c r="B96" s="89" t="s">
        <v>46</v>
      </c>
      <c r="C96" s="90"/>
      <c r="D96" s="91"/>
      <c r="E96" s="92">
        <f>Tableau33649[[#Totals],[Note 
pondérée]]+F34+Tableau3382712[[#Totals],[Note 
pondérée]]+Tableau338611[[#Totals],[Note 
pondérée]]</f>
        <v>57</v>
      </c>
      <c r="F96" s="93"/>
      <c r="G96" s="28"/>
      <c r="H96" s="29"/>
      <c r="I96" s="29"/>
      <c r="J96" s="28"/>
    </row>
    <row r="97" spans="2:8" ht="34.5" customHeight="1" x14ac:dyDescent="0.35">
      <c r="B97" s="94" t="s">
        <v>47</v>
      </c>
      <c r="C97" s="95"/>
      <c r="D97" s="96"/>
      <c r="E97" s="92">
        <f>F58</f>
        <v>25</v>
      </c>
      <c r="F97" s="28"/>
      <c r="G97" s="28"/>
      <c r="H97" s="29"/>
    </row>
    <row r="98" spans="2:8" ht="30.65" customHeight="1" x14ac:dyDescent="0.35">
      <c r="B98" s="94" t="s">
        <v>48</v>
      </c>
      <c r="C98" s="95"/>
      <c r="D98" s="96"/>
      <c r="E98" s="92">
        <f>D70+D78+D87+D92</f>
        <v>0</v>
      </c>
      <c r="F98" s="28"/>
      <c r="G98" s="28"/>
      <c r="H98" s="28"/>
    </row>
    <row r="99" spans="2:8" ht="27.65" customHeight="1" x14ac:dyDescent="0.35">
      <c r="B99" s="73" t="s">
        <v>49</v>
      </c>
      <c r="C99" s="74"/>
      <c r="D99" s="75"/>
      <c r="E99" s="92">
        <f>SUM(E96:E98)</f>
        <v>82</v>
      </c>
      <c r="F99" s="28"/>
      <c r="G99" s="28"/>
      <c r="H99" s="29"/>
    </row>
    <row r="102" spans="2:8" ht="32.5" customHeight="1" x14ac:dyDescent="0.35">
      <c r="B102" s="328" t="s">
        <v>110</v>
      </c>
      <c r="C102" s="329"/>
      <c r="D102" s="330"/>
      <c r="E102" s="99">
        <f>E96+E97</f>
        <v>82</v>
      </c>
    </row>
    <row r="103" spans="2:8" ht="71.5" customHeight="1" x14ac:dyDescent="0.35">
      <c r="B103" s="97" t="s">
        <v>112</v>
      </c>
      <c r="C103" s="329" t="s">
        <v>113</v>
      </c>
      <c r="D103" s="330"/>
      <c r="E103" s="98" t="s">
        <v>116</v>
      </c>
    </row>
    <row r="104" spans="2:8" ht="28.5" customHeight="1" x14ac:dyDescent="0.35">
      <c r="B104" s="333" t="s">
        <v>109</v>
      </c>
      <c r="C104" s="331" t="s">
        <v>178</v>
      </c>
      <c r="D104" s="332"/>
      <c r="E104" s="80"/>
    </row>
    <row r="105" spans="2:8" ht="28.5" customHeight="1" x14ac:dyDescent="0.35">
      <c r="B105" s="334"/>
      <c r="C105" s="331" t="s">
        <v>122</v>
      </c>
      <c r="D105" s="332"/>
      <c r="E105" s="80"/>
    </row>
    <row r="106" spans="2:8" ht="28.5" customHeight="1" x14ac:dyDescent="0.35">
      <c r="B106" s="333" t="s">
        <v>111</v>
      </c>
      <c r="C106" s="331" t="s">
        <v>179</v>
      </c>
      <c r="D106" s="332"/>
      <c r="E106" s="80"/>
    </row>
    <row r="107" spans="2:8" ht="21.65" customHeight="1" x14ac:dyDescent="0.35">
      <c r="B107" s="334"/>
      <c r="C107" s="331" t="s">
        <v>125</v>
      </c>
      <c r="D107" s="332"/>
      <c r="E107" s="80"/>
    </row>
    <row r="108" spans="2:8" ht="21.65" customHeight="1" x14ac:dyDescent="0.35">
      <c r="B108" s="333" t="s">
        <v>108</v>
      </c>
      <c r="C108" s="331" t="s">
        <v>180</v>
      </c>
      <c r="D108" s="332"/>
      <c r="E108" s="80"/>
    </row>
    <row r="109" spans="2:8" ht="30.65" customHeight="1" x14ac:dyDescent="0.35">
      <c r="B109" s="334"/>
      <c r="C109" s="331" t="s">
        <v>124</v>
      </c>
      <c r="D109" s="332"/>
      <c r="E109" s="80"/>
    </row>
    <row r="110" spans="2:8" ht="29.15" customHeight="1" x14ac:dyDescent="0.35">
      <c r="B110" s="28"/>
      <c r="C110" s="28"/>
      <c r="D110" s="28"/>
      <c r="E110" s="28"/>
      <c r="F110" s="28"/>
      <c r="G110" s="28"/>
      <c r="H110" s="29"/>
    </row>
    <row r="111" spans="2:8" x14ac:dyDescent="0.35">
      <c r="B111" s="28"/>
      <c r="C111" s="33"/>
      <c r="D111" s="30"/>
      <c r="E111" s="30"/>
      <c r="F111" s="30"/>
      <c r="G111" s="28"/>
      <c r="H111" s="28"/>
    </row>
    <row r="112" spans="2:8" ht="15" customHeight="1" x14ac:dyDescent="0.35">
      <c r="B112" s="335" t="s">
        <v>45</v>
      </c>
      <c r="C112" s="338"/>
      <c r="D112" s="338"/>
      <c r="E112" s="338"/>
      <c r="F112" s="338"/>
      <c r="G112" s="338"/>
      <c r="H112" s="338"/>
    </row>
    <row r="113" spans="2:8" x14ac:dyDescent="0.35">
      <c r="B113" s="336"/>
      <c r="C113" s="338"/>
      <c r="D113" s="338"/>
      <c r="E113" s="338"/>
      <c r="F113" s="338"/>
      <c r="G113" s="338"/>
      <c r="H113" s="338"/>
    </row>
    <row r="114" spans="2:8" x14ac:dyDescent="0.35">
      <c r="B114" s="336"/>
      <c r="C114" s="338"/>
      <c r="D114" s="338"/>
      <c r="E114" s="338"/>
      <c r="F114" s="338"/>
      <c r="G114" s="338"/>
      <c r="H114" s="338"/>
    </row>
    <row r="115" spans="2:8" x14ac:dyDescent="0.35">
      <c r="B115" s="336"/>
      <c r="C115" s="338"/>
      <c r="D115" s="338"/>
      <c r="E115" s="338"/>
      <c r="F115" s="338"/>
      <c r="G115" s="338"/>
      <c r="H115" s="338"/>
    </row>
    <row r="116" spans="2:8" x14ac:dyDescent="0.35">
      <c r="B116" s="337"/>
      <c r="C116" s="338"/>
      <c r="D116" s="338"/>
      <c r="E116" s="338"/>
      <c r="F116" s="338"/>
      <c r="G116" s="338"/>
      <c r="H116" s="338"/>
    </row>
    <row r="117" spans="2:8" ht="15.75" customHeight="1" x14ac:dyDescent="0.35">
      <c r="B117" s="28"/>
      <c r="C117" s="33"/>
      <c r="D117" s="30"/>
      <c r="E117" s="30"/>
      <c r="F117" s="30"/>
      <c r="G117" s="28"/>
      <c r="H117" s="28"/>
    </row>
    <row r="118" spans="2:8" x14ac:dyDescent="0.35">
      <c r="B118" s="28"/>
      <c r="C118" s="33"/>
      <c r="D118" s="30"/>
      <c r="E118" s="30"/>
      <c r="F118" s="30"/>
      <c r="G118" s="28"/>
      <c r="H118" s="28"/>
    </row>
    <row r="119" spans="2:8" ht="22.5" customHeight="1" x14ac:dyDescent="0.35">
      <c r="B119" s="72" t="s">
        <v>17</v>
      </c>
      <c r="C119" s="320"/>
      <c r="D119" s="320"/>
      <c r="E119" s="320"/>
      <c r="F119" s="320"/>
      <c r="G119" s="320"/>
      <c r="H119" s="320"/>
    </row>
    <row r="120" spans="2:8" ht="20.25" customHeight="1" x14ac:dyDescent="0.35">
      <c r="B120" s="72" t="s">
        <v>8</v>
      </c>
      <c r="C120" s="320"/>
      <c r="D120" s="320"/>
      <c r="E120" s="320"/>
      <c r="F120" s="320"/>
      <c r="G120" s="320"/>
      <c r="H120" s="320"/>
    </row>
    <row r="121" spans="2:8" ht="18" customHeight="1" x14ac:dyDescent="0.35">
      <c r="B121" s="72" t="s">
        <v>20</v>
      </c>
      <c r="C121" s="320"/>
      <c r="D121" s="320"/>
      <c r="E121" s="320"/>
      <c r="F121" s="320"/>
      <c r="G121" s="320"/>
      <c r="H121" s="320"/>
    </row>
    <row r="122" spans="2:8" ht="15.75" customHeight="1" x14ac:dyDescent="0.35">
      <c r="B122" s="72" t="s">
        <v>9</v>
      </c>
      <c r="C122" s="320"/>
      <c r="D122" s="320"/>
      <c r="E122" s="320"/>
      <c r="F122" s="320"/>
      <c r="G122" s="320"/>
      <c r="H122" s="320"/>
    </row>
    <row r="123" spans="2:8" ht="25" customHeight="1" x14ac:dyDescent="0.35">
      <c r="B123" s="72" t="s">
        <v>10</v>
      </c>
      <c r="C123" s="320"/>
      <c r="D123" s="320"/>
      <c r="E123" s="320"/>
      <c r="F123" s="320"/>
      <c r="G123" s="320"/>
      <c r="H123" s="320"/>
    </row>
    <row r="124" spans="2:8" ht="25" customHeight="1" x14ac:dyDescent="0.35">
      <c r="B124" s="72" t="s">
        <v>11</v>
      </c>
      <c r="C124" s="320"/>
      <c r="D124" s="320"/>
      <c r="E124" s="320"/>
      <c r="F124" s="320"/>
      <c r="G124" s="320"/>
      <c r="H124" s="320"/>
    </row>
    <row r="125" spans="2:8" ht="87" customHeight="1" x14ac:dyDescent="0.35">
      <c r="B125" s="76" t="s">
        <v>18</v>
      </c>
      <c r="C125" s="327" t="s">
        <v>13</v>
      </c>
      <c r="D125" s="327"/>
      <c r="E125" s="327"/>
      <c r="F125" s="327"/>
      <c r="G125" s="327"/>
      <c r="H125" s="327"/>
    </row>
    <row r="126" spans="2:8" ht="50.15" customHeight="1" x14ac:dyDescent="0.35">
      <c r="B126" s="72" t="s">
        <v>12</v>
      </c>
      <c r="C126" s="320"/>
      <c r="D126" s="320"/>
      <c r="E126" s="320"/>
      <c r="F126" s="320"/>
      <c r="G126" s="320"/>
      <c r="H126" s="320"/>
    </row>
    <row r="127" spans="2:8" x14ac:dyDescent="0.35">
      <c r="B127" s="28"/>
      <c r="C127" s="28"/>
      <c r="D127" s="28"/>
      <c r="E127" s="28"/>
      <c r="F127" s="28"/>
      <c r="G127" s="28"/>
      <c r="H127" s="28"/>
    </row>
  </sheetData>
  <mergeCells count="76">
    <mergeCell ref="C123:H123"/>
    <mergeCell ref="C124:H124"/>
    <mergeCell ref="C125:H125"/>
    <mergeCell ref="C126:H126"/>
    <mergeCell ref="B112:B116"/>
    <mergeCell ref="C112:H116"/>
    <mergeCell ref="C119:H119"/>
    <mergeCell ref="C120:H120"/>
    <mergeCell ref="C121:H121"/>
    <mergeCell ref="C122:H122"/>
    <mergeCell ref="B106:B107"/>
    <mergeCell ref="C106:D106"/>
    <mergeCell ref="C107:D107"/>
    <mergeCell ref="B108:B109"/>
    <mergeCell ref="C108:D108"/>
    <mergeCell ref="C109:D109"/>
    <mergeCell ref="F95:G95"/>
    <mergeCell ref="H95:I95"/>
    <mergeCell ref="B102:D102"/>
    <mergeCell ref="C103:D103"/>
    <mergeCell ref="B104:B105"/>
    <mergeCell ref="C104:D104"/>
    <mergeCell ref="C105:D105"/>
    <mergeCell ref="E92:G92"/>
    <mergeCell ref="E78:G78"/>
    <mergeCell ref="E80:G80"/>
    <mergeCell ref="B81:B86"/>
    <mergeCell ref="E81:G81"/>
    <mergeCell ref="E82:G82"/>
    <mergeCell ref="E83:G83"/>
    <mergeCell ref="E84:G84"/>
    <mergeCell ref="E85:G85"/>
    <mergeCell ref="E86:G86"/>
    <mergeCell ref="E87:G87"/>
    <mergeCell ref="E89:G89"/>
    <mergeCell ref="B90:B91"/>
    <mergeCell ref="E90:G90"/>
    <mergeCell ref="E91:G91"/>
    <mergeCell ref="E72:G72"/>
    <mergeCell ref="B73:B78"/>
    <mergeCell ref="E73:G73"/>
    <mergeCell ref="E74:G74"/>
    <mergeCell ref="E75:G75"/>
    <mergeCell ref="E76:G76"/>
    <mergeCell ref="E77:G77"/>
    <mergeCell ref="B38:B41"/>
    <mergeCell ref="B44:B47"/>
    <mergeCell ref="B52:B58"/>
    <mergeCell ref="E63:G63"/>
    <mergeCell ref="B64:B70"/>
    <mergeCell ref="E64:G64"/>
    <mergeCell ref="E65:G65"/>
    <mergeCell ref="E66:G66"/>
    <mergeCell ref="E67:G67"/>
    <mergeCell ref="E68:G68"/>
    <mergeCell ref="E69:G69"/>
    <mergeCell ref="E70:G70"/>
    <mergeCell ref="B28:B34"/>
    <mergeCell ref="A7:B7"/>
    <mergeCell ref="C7:H7"/>
    <mergeCell ref="A8:B8"/>
    <mergeCell ref="C8:H8"/>
    <mergeCell ref="A9:B9"/>
    <mergeCell ref="C9:H9"/>
    <mergeCell ref="A10:B10"/>
    <mergeCell ref="C10:H10"/>
    <mergeCell ref="B12:H12"/>
    <mergeCell ref="A14:H15"/>
    <mergeCell ref="B21:B25"/>
    <mergeCell ref="A6:B6"/>
    <mergeCell ref="C6:H6"/>
    <mergeCell ref="A2:H2"/>
    <mergeCell ref="A4:B4"/>
    <mergeCell ref="C4:H4"/>
    <mergeCell ref="A5:B5"/>
    <mergeCell ref="C5:H5"/>
  </mergeCells>
  <pageMargins left="0.7" right="0.7" top="0.75" bottom="0.75" header="0.3" footer="0.3"/>
  <pageSetup paperSize="9" orientation="portrait" r:id="rId1"/>
  <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76F64-649F-425A-A701-42E85E4C20D8}">
  <dimension ref="A1:R125"/>
  <sheetViews>
    <sheetView topLeftCell="A100" zoomScale="86" zoomScaleNormal="86" workbookViewId="0">
      <selection activeCell="C106" sqref="C106:D106"/>
    </sheetView>
  </sheetViews>
  <sheetFormatPr baseColWidth="10" defaultRowHeight="14.5" x14ac:dyDescent="0.35"/>
  <cols>
    <col min="1" max="1" width="27.7265625" customWidth="1"/>
    <col min="2" max="2" width="25.453125" customWidth="1"/>
    <col min="3" max="3" width="61.26953125" customWidth="1"/>
    <col min="5" max="5" width="18.1796875" customWidth="1"/>
    <col min="6" max="6" width="14.7265625" customWidth="1"/>
    <col min="7" max="7" width="15.7265625" customWidth="1"/>
    <col min="8" max="8" width="17.7265625" customWidth="1"/>
    <col min="13" max="13" width="65" customWidth="1"/>
  </cols>
  <sheetData>
    <row r="1" spans="1:8" ht="103" customHeight="1" x14ac:dyDescent="0.35"/>
    <row r="2" spans="1:8" ht="26.5" customHeight="1" x14ac:dyDescent="0.35">
      <c r="A2" s="314" t="s">
        <v>177</v>
      </c>
      <c r="B2" s="314"/>
      <c r="C2" s="314"/>
      <c r="D2" s="314"/>
      <c r="E2" s="314"/>
      <c r="F2" s="314"/>
      <c r="G2" s="314"/>
      <c r="H2" s="314"/>
    </row>
    <row r="3" spans="1:8" x14ac:dyDescent="0.35">
      <c r="A3" s="28"/>
      <c r="B3" s="29"/>
      <c r="C3" s="30"/>
      <c r="D3" s="30"/>
      <c r="E3" s="30"/>
      <c r="F3" s="28"/>
      <c r="G3" s="28"/>
      <c r="H3" s="28"/>
    </row>
    <row r="4" spans="1:8" x14ac:dyDescent="0.35">
      <c r="A4" s="309" t="s">
        <v>6</v>
      </c>
      <c r="B4" s="310"/>
      <c r="C4" s="313"/>
      <c r="D4" s="313"/>
      <c r="E4" s="313"/>
      <c r="F4" s="313"/>
      <c r="G4" s="313"/>
      <c r="H4" s="313"/>
    </row>
    <row r="5" spans="1:8" x14ac:dyDescent="0.35">
      <c r="A5" s="309" t="s">
        <v>7</v>
      </c>
      <c r="B5" s="310"/>
      <c r="C5" s="313"/>
      <c r="D5" s="313"/>
      <c r="E5" s="313"/>
      <c r="F5" s="313"/>
      <c r="G5" s="313"/>
      <c r="H5" s="313"/>
    </row>
    <row r="6" spans="1:8" x14ac:dyDescent="0.35">
      <c r="A6" s="309" t="s">
        <v>15</v>
      </c>
      <c r="B6" s="310"/>
      <c r="C6" s="313"/>
      <c r="D6" s="313"/>
      <c r="E6" s="313"/>
      <c r="F6" s="313"/>
      <c r="G6" s="313"/>
      <c r="H6" s="313"/>
    </row>
    <row r="7" spans="1:8" x14ac:dyDescent="0.35">
      <c r="A7" s="309" t="s">
        <v>21</v>
      </c>
      <c r="B7" s="310"/>
      <c r="C7" s="313"/>
      <c r="D7" s="313"/>
      <c r="E7" s="313"/>
      <c r="F7" s="313"/>
      <c r="G7" s="313"/>
      <c r="H7" s="313"/>
    </row>
    <row r="8" spans="1:8" x14ac:dyDescent="0.35">
      <c r="A8" s="309" t="s">
        <v>14</v>
      </c>
      <c r="B8" s="310"/>
      <c r="C8" s="313"/>
      <c r="D8" s="313"/>
      <c r="E8" s="313"/>
      <c r="F8" s="313"/>
      <c r="G8" s="313"/>
      <c r="H8" s="313"/>
    </row>
    <row r="9" spans="1:8" ht="30.75" customHeight="1" x14ac:dyDescent="0.35">
      <c r="A9" s="311" t="s">
        <v>19</v>
      </c>
      <c r="B9" s="312"/>
      <c r="C9" s="313"/>
      <c r="D9" s="313"/>
      <c r="E9" s="313"/>
      <c r="F9" s="313"/>
      <c r="G9" s="313"/>
      <c r="H9" s="313"/>
    </row>
    <row r="10" spans="1:8" x14ac:dyDescent="0.35">
      <c r="A10" s="309" t="s">
        <v>16</v>
      </c>
      <c r="B10" s="310"/>
      <c r="C10" s="313"/>
      <c r="D10" s="313"/>
      <c r="E10" s="313"/>
      <c r="F10" s="313"/>
      <c r="G10" s="313"/>
      <c r="H10" s="313"/>
    </row>
    <row r="11" spans="1:8" x14ac:dyDescent="0.35">
      <c r="A11" s="28"/>
      <c r="B11" s="29"/>
      <c r="C11" s="30"/>
      <c r="D11" s="30"/>
      <c r="E11" s="30"/>
      <c r="F11" s="28"/>
      <c r="G11" s="28"/>
      <c r="H11" s="28"/>
    </row>
    <row r="12" spans="1:8" ht="90" customHeight="1" x14ac:dyDescent="0.35">
      <c r="A12" s="31"/>
      <c r="B12" s="301" t="s">
        <v>52</v>
      </c>
      <c r="C12" s="301"/>
      <c r="D12" s="301"/>
      <c r="E12" s="301"/>
      <c r="F12" s="301"/>
      <c r="G12" s="301"/>
      <c r="H12" s="301"/>
    </row>
    <row r="13" spans="1:8" ht="29.25" customHeight="1" x14ac:dyDescent="0.35">
      <c r="A13" s="31"/>
      <c r="B13" s="32"/>
      <c r="C13" s="32"/>
      <c r="D13" s="32"/>
      <c r="E13" s="32"/>
      <c r="F13" s="32"/>
      <c r="G13" s="32"/>
      <c r="H13" s="28"/>
    </row>
    <row r="14" spans="1:8" ht="31.5" customHeight="1" x14ac:dyDescent="0.35">
      <c r="A14" s="302" t="s">
        <v>101</v>
      </c>
      <c r="B14" s="302"/>
      <c r="C14" s="302"/>
      <c r="D14" s="302"/>
      <c r="E14" s="302"/>
      <c r="F14" s="302"/>
      <c r="G14" s="302"/>
      <c r="H14" s="302"/>
    </row>
    <row r="15" spans="1:8" ht="177.65" customHeight="1" x14ac:dyDescent="0.35">
      <c r="A15" s="302"/>
      <c r="B15" s="302"/>
      <c r="C15" s="302"/>
      <c r="D15" s="302"/>
      <c r="E15" s="302"/>
      <c r="F15" s="302"/>
      <c r="G15" s="302"/>
      <c r="H15" s="302"/>
    </row>
    <row r="16" spans="1:8" x14ac:dyDescent="0.35">
      <c r="C16" s="1"/>
      <c r="D16" s="2"/>
      <c r="E16" s="2"/>
      <c r="F16" s="2"/>
    </row>
    <row r="17" spans="1:8" x14ac:dyDescent="0.35">
      <c r="C17" s="1"/>
      <c r="D17" s="2"/>
      <c r="E17" s="2"/>
      <c r="F17" s="2"/>
    </row>
    <row r="18" spans="1:8" ht="26" x14ac:dyDescent="0.6">
      <c r="B18" s="10" t="s">
        <v>32</v>
      </c>
      <c r="C18" s="4"/>
      <c r="D18" s="6"/>
      <c r="E18" s="6"/>
      <c r="F18" s="6"/>
      <c r="G18" s="3"/>
      <c r="H18" s="3"/>
    </row>
    <row r="19" spans="1:8" ht="26.5" thickBot="1" x14ac:dyDescent="0.65">
      <c r="B19" s="3"/>
      <c r="C19" s="4"/>
      <c r="D19" s="6"/>
      <c r="E19" s="6"/>
      <c r="F19" s="6"/>
      <c r="G19" s="3"/>
      <c r="H19" s="3"/>
    </row>
    <row r="20" spans="1:8" ht="85.5" customHeight="1" thickBot="1" x14ac:dyDescent="0.4">
      <c r="A20" s="2"/>
      <c r="B20" s="151" t="s">
        <v>5</v>
      </c>
      <c r="C20" s="173" t="s">
        <v>0</v>
      </c>
      <c r="D20" s="153" t="s">
        <v>172</v>
      </c>
      <c r="E20" s="174" t="s">
        <v>1</v>
      </c>
      <c r="F20" s="175" t="s">
        <v>3</v>
      </c>
      <c r="G20" s="174" t="s">
        <v>2</v>
      </c>
      <c r="H20" s="176" t="s">
        <v>44</v>
      </c>
    </row>
    <row r="21" spans="1:8" ht="135" customHeight="1" x14ac:dyDescent="0.35">
      <c r="B21" s="295" t="s">
        <v>33</v>
      </c>
      <c r="C21" s="21" t="s">
        <v>64</v>
      </c>
      <c r="D21" s="22">
        <v>1.5</v>
      </c>
      <c r="E21" s="22">
        <v>2</v>
      </c>
      <c r="F21" s="22">
        <f>Tableau3364913[[#This Row],[Pondération]]*Tableau3364913[[#This Row],[Note (de 1 à 4)]]</f>
        <v>3</v>
      </c>
      <c r="G21" s="23"/>
      <c r="H21" s="24"/>
    </row>
    <row r="22" spans="1:8" ht="58.5" customHeight="1" x14ac:dyDescent="0.35">
      <c r="B22" s="295"/>
      <c r="C22" s="17" t="s">
        <v>29</v>
      </c>
      <c r="D22" s="22">
        <v>1.5</v>
      </c>
      <c r="E22" s="18">
        <v>2</v>
      </c>
      <c r="F22" s="18">
        <f>Tableau3364913[[#This Row],[Pondération]]*Tableau3364913[[#This Row],[Note (de 1 à 4)]]</f>
        <v>3</v>
      </c>
      <c r="G22" s="19"/>
      <c r="H22" s="20"/>
    </row>
    <row r="23" spans="1:8" ht="47.5" customHeight="1" x14ac:dyDescent="0.35">
      <c r="B23" s="295"/>
      <c r="C23" s="21" t="s">
        <v>30</v>
      </c>
      <c r="D23" s="22">
        <v>1.5</v>
      </c>
      <c r="E23" s="22">
        <v>2</v>
      </c>
      <c r="F23" s="22">
        <f>Tableau3364913[[#This Row],[Pondération]]*Tableau3364913[[#This Row],[Note (de 1 à 4)]]</f>
        <v>3</v>
      </c>
      <c r="G23" s="23"/>
      <c r="H23" s="24"/>
    </row>
    <row r="24" spans="1:8" ht="42" customHeight="1" x14ac:dyDescent="0.35">
      <c r="B24" s="295"/>
      <c r="C24" s="81" t="s">
        <v>92</v>
      </c>
      <c r="D24" s="22">
        <v>1.5</v>
      </c>
      <c r="E24" s="69">
        <v>2</v>
      </c>
      <c r="F24" s="69">
        <f>Tableau3364913[[#This Row],[Pondération]]*Tableau3364913[[#This Row],[Note (de 1 à 4)]]</f>
        <v>3</v>
      </c>
      <c r="G24" s="104"/>
      <c r="H24" s="105"/>
    </row>
    <row r="25" spans="1:8" ht="37.5" customHeight="1" x14ac:dyDescent="0.35">
      <c r="B25" s="295"/>
      <c r="C25" s="17" t="s">
        <v>102</v>
      </c>
      <c r="D25" s="18"/>
      <c r="E25" s="18"/>
      <c r="F25" s="82">
        <f>SUM(Tableau3364913[Note 
pondérée])</f>
        <v>12</v>
      </c>
      <c r="G25" s="19"/>
      <c r="H25" s="19"/>
    </row>
    <row r="26" spans="1:8" ht="37" customHeight="1" thickBot="1" x14ac:dyDescent="0.65">
      <c r="B26" s="3"/>
      <c r="C26" s="4"/>
      <c r="D26" s="6"/>
      <c r="E26" s="6"/>
      <c r="F26" s="6"/>
      <c r="G26" s="3"/>
      <c r="H26" s="3"/>
    </row>
    <row r="27" spans="1:8" ht="74.5" customHeight="1" x14ac:dyDescent="0.35">
      <c r="B27" s="53" t="s">
        <v>5</v>
      </c>
      <c r="C27" s="177" t="s">
        <v>0</v>
      </c>
      <c r="D27" s="127" t="s">
        <v>169</v>
      </c>
      <c r="E27" s="178" t="s">
        <v>1</v>
      </c>
      <c r="F27" s="177" t="s">
        <v>3</v>
      </c>
      <c r="G27" s="178" t="s">
        <v>2</v>
      </c>
      <c r="H27" s="179" t="s">
        <v>4</v>
      </c>
    </row>
    <row r="28" spans="1:8" ht="68" customHeight="1" x14ac:dyDescent="0.35">
      <c r="B28" s="298" t="s">
        <v>91</v>
      </c>
      <c r="C28" s="61" t="s">
        <v>31</v>
      </c>
      <c r="D28" s="22"/>
      <c r="E28" s="22">
        <v>3</v>
      </c>
      <c r="F28" s="22">
        <f>Tableau34251014[[#This Row],[Pondération]]*Tableau34251014[[#This Row],[Note (de 1 à 4)]]</f>
        <v>0</v>
      </c>
      <c r="G28" s="23"/>
      <c r="H28" s="24"/>
    </row>
    <row r="29" spans="1:8" ht="102.65" customHeight="1" x14ac:dyDescent="0.35">
      <c r="B29" s="298"/>
      <c r="C29" s="17" t="s">
        <v>94</v>
      </c>
      <c r="D29" s="18"/>
      <c r="E29" s="18">
        <v>1</v>
      </c>
      <c r="F29" s="18">
        <f>Tableau34251014[[#This Row],[Pondération]]*Tableau34251014[[#This Row],[Note (de 1 à 4)]]</f>
        <v>0</v>
      </c>
      <c r="G29" s="19"/>
      <c r="H29" s="20"/>
    </row>
    <row r="30" spans="1:8" ht="82" customHeight="1" x14ac:dyDescent="0.35">
      <c r="B30" s="298"/>
      <c r="C30" s="21" t="s">
        <v>90</v>
      </c>
      <c r="D30" s="22"/>
      <c r="E30" s="22">
        <v>2</v>
      </c>
      <c r="F30" s="22">
        <f>Tableau34251014[[#This Row],[Pondération]]*Tableau34251014[[#This Row],[Note (de 1 à 4)]]</f>
        <v>0</v>
      </c>
      <c r="G30" s="23"/>
      <c r="H30" s="24"/>
    </row>
    <row r="31" spans="1:8" ht="43.5" x14ac:dyDescent="0.35">
      <c r="B31" s="340"/>
      <c r="C31" s="116" t="s">
        <v>105</v>
      </c>
      <c r="D31" s="82"/>
      <c r="E31" s="82">
        <v>2</v>
      </c>
      <c r="F31" s="82">
        <f>Tableau34251014[[#This Row],[Pondération]]*Tableau34251014[[#This Row],[Note (de 1 à 4)]]</f>
        <v>0</v>
      </c>
      <c r="G31" s="115"/>
      <c r="H31" s="158"/>
    </row>
    <row r="32" spans="1:8" ht="79.5" customHeight="1" x14ac:dyDescent="0.35">
      <c r="B32" s="340"/>
      <c r="C32" s="21" t="s">
        <v>175</v>
      </c>
      <c r="D32" s="113"/>
      <c r="E32" s="113">
        <v>3</v>
      </c>
      <c r="F32" s="113">
        <f>SUM(F26:F31)</f>
        <v>0</v>
      </c>
      <c r="G32" s="114"/>
      <c r="H32" s="159"/>
    </row>
    <row r="33" spans="2:18" ht="63" customHeight="1" x14ac:dyDescent="0.35">
      <c r="B33" s="340"/>
      <c r="C33" s="112" t="s">
        <v>87</v>
      </c>
      <c r="D33" s="18"/>
      <c r="E33" s="18">
        <v>3</v>
      </c>
      <c r="F33" s="18">
        <f>Tableau34251014[[#This Row],[Pondération]]*Tableau34251014[[#This Row],[Note (de 1 à 4)]]</f>
        <v>0</v>
      </c>
      <c r="G33" s="19"/>
      <c r="H33" s="20"/>
    </row>
    <row r="34" spans="2:18" ht="27" customHeight="1" thickBot="1" x14ac:dyDescent="0.4">
      <c r="B34" s="293"/>
      <c r="C34" s="180" t="s">
        <v>103</v>
      </c>
      <c r="D34" s="66"/>
      <c r="E34" s="66"/>
      <c r="F34" s="66">
        <f t="shared" ref="F34" si="0">SUM(F28:F33)</f>
        <v>0</v>
      </c>
      <c r="G34" s="67"/>
      <c r="H34" s="68"/>
    </row>
    <row r="35" spans="2:18" x14ac:dyDescent="0.35">
      <c r="C35" s="5"/>
      <c r="D35" s="2"/>
      <c r="E35" s="2"/>
      <c r="F35" s="2"/>
    </row>
    <row r="36" spans="2:18" ht="16" thickBot="1" x14ac:dyDescent="0.4">
      <c r="F36" s="11"/>
    </row>
    <row r="37" spans="2:18" ht="31" x14ac:dyDescent="0.35">
      <c r="B37" s="119" t="s">
        <v>5</v>
      </c>
      <c r="C37" s="120" t="s">
        <v>0</v>
      </c>
      <c r="D37" s="83" t="s">
        <v>172</v>
      </c>
      <c r="E37" s="121" t="s">
        <v>1</v>
      </c>
      <c r="F37" s="120" t="s">
        <v>3</v>
      </c>
      <c r="G37" s="121" t="s">
        <v>2</v>
      </c>
      <c r="H37" s="122" t="s">
        <v>4</v>
      </c>
    </row>
    <row r="38" spans="2:18" ht="90.65" customHeight="1" x14ac:dyDescent="0.35">
      <c r="B38" s="298" t="s">
        <v>22</v>
      </c>
      <c r="C38" s="21" t="s">
        <v>27</v>
      </c>
      <c r="D38" s="22"/>
      <c r="E38" s="22">
        <v>1</v>
      </c>
      <c r="F38" s="22">
        <f>Tableau338271216[[#This Row],[Note (de 1 à 4)]]*Tableau338271216[[#This Row],[Pondération]]</f>
        <v>0</v>
      </c>
      <c r="G38" s="23"/>
      <c r="H38" s="24"/>
    </row>
    <row r="39" spans="2:18" ht="58" x14ac:dyDescent="0.35">
      <c r="B39" s="298"/>
      <c r="C39" s="17" t="s">
        <v>26</v>
      </c>
      <c r="D39" s="18"/>
      <c r="E39" s="18">
        <v>2</v>
      </c>
      <c r="F39" s="18">
        <f>Tableau338271216[[#This Row],[Note (de 1 à 4)]]*Tableau338271216[[#This Row],[Pondération]]</f>
        <v>0</v>
      </c>
      <c r="G39" s="19"/>
      <c r="H39" s="20"/>
    </row>
    <row r="40" spans="2:18" ht="69" customHeight="1" x14ac:dyDescent="0.35">
      <c r="B40" s="298"/>
      <c r="C40" s="21" t="s">
        <v>25</v>
      </c>
      <c r="D40" s="22"/>
      <c r="E40" s="22">
        <v>2</v>
      </c>
      <c r="F40" s="22">
        <f>Tableau338271216[[#This Row],[Note (de 1 à 4)]]*Tableau338271216[[#This Row],[Pondération]]</f>
        <v>0</v>
      </c>
      <c r="G40" s="23"/>
      <c r="H40" s="24"/>
    </row>
    <row r="41" spans="2:18" ht="47.5" customHeight="1" thickBot="1" x14ac:dyDescent="0.4">
      <c r="B41" s="299"/>
      <c r="C41" s="60" t="s">
        <v>103</v>
      </c>
      <c r="D41" s="25"/>
      <c r="E41" s="25"/>
      <c r="F41" s="204">
        <f>SUM(F38:F40)</f>
        <v>0</v>
      </c>
      <c r="G41" s="26"/>
      <c r="H41" s="27"/>
    </row>
    <row r="42" spans="2:18" ht="74.150000000000006" customHeight="1" thickBot="1" x14ac:dyDescent="0.4">
      <c r="C42" s="2"/>
      <c r="D42" s="2"/>
      <c r="E42" s="2"/>
      <c r="F42" s="9"/>
      <c r="G42" s="8"/>
      <c r="H42" s="7"/>
    </row>
    <row r="43" spans="2:18" ht="31" x14ac:dyDescent="0.35">
      <c r="B43" s="12" t="s">
        <v>5</v>
      </c>
      <c r="C43" s="181" t="s">
        <v>0</v>
      </c>
      <c r="D43" s="83" t="s">
        <v>172</v>
      </c>
      <c r="E43" s="182" t="s">
        <v>1</v>
      </c>
      <c r="F43" s="183" t="s">
        <v>3</v>
      </c>
      <c r="G43" s="182" t="s">
        <v>2</v>
      </c>
      <c r="H43" s="184" t="s">
        <v>4</v>
      </c>
    </row>
    <row r="44" spans="2:18" ht="81" customHeight="1" x14ac:dyDescent="0.35">
      <c r="B44" s="295" t="s">
        <v>23</v>
      </c>
      <c r="C44" s="21" t="s">
        <v>24</v>
      </c>
      <c r="D44" s="22"/>
      <c r="E44" s="22">
        <v>1</v>
      </c>
      <c r="F44" s="22">
        <f>Tableau33861115[[#This Row],[Note (de 1 à 4)]]*Tableau33861115[[#This Row],[Pondération]]</f>
        <v>0</v>
      </c>
      <c r="G44" s="23"/>
      <c r="H44" s="23"/>
    </row>
    <row r="45" spans="2:18" ht="102" customHeight="1" x14ac:dyDescent="0.35">
      <c r="B45" s="295"/>
      <c r="C45" s="17" t="s">
        <v>28</v>
      </c>
      <c r="D45" s="82"/>
      <c r="E45" s="82">
        <v>3</v>
      </c>
      <c r="F45" s="82">
        <f>Tableau33861115[[#This Row],[Note (de 1 à 4)]]*Tableau33861115[[#This Row],[Pondération]]</f>
        <v>0</v>
      </c>
      <c r="G45" s="115"/>
      <c r="H45" s="115"/>
    </row>
    <row r="46" spans="2:18" ht="96" customHeight="1" x14ac:dyDescent="0.35">
      <c r="B46" s="295"/>
      <c r="C46" s="21" t="s">
        <v>95</v>
      </c>
      <c r="D46" s="22"/>
      <c r="E46" s="22">
        <v>2</v>
      </c>
      <c r="F46" s="22">
        <f>Tableau33861115[[#This Row],[Note (de 1 à 4)]]*Tableau33861115[[#This Row],[Pondération]]</f>
        <v>0</v>
      </c>
      <c r="G46" s="23"/>
      <c r="H46" s="23"/>
    </row>
    <row r="47" spans="2:18" ht="42.65" customHeight="1" x14ac:dyDescent="0.35">
      <c r="B47" s="295"/>
      <c r="C47" s="17" t="s">
        <v>103</v>
      </c>
      <c r="D47" s="82"/>
      <c r="E47" s="82"/>
      <c r="F47" s="123">
        <f>SUM(Tableau33861115[Note 
pondérée])</f>
        <v>0</v>
      </c>
      <c r="G47" s="124"/>
      <c r="H47" s="125"/>
    </row>
    <row r="48" spans="2:18" x14ac:dyDescent="0.35">
      <c r="C48" s="5"/>
      <c r="D48" s="2"/>
      <c r="E48" s="2"/>
      <c r="F48" s="2"/>
      <c r="L48" s="57"/>
      <c r="M48" s="58"/>
      <c r="N48" s="30"/>
      <c r="O48" s="30"/>
      <c r="P48" s="30"/>
      <c r="Q48" s="28"/>
      <c r="R48" s="28"/>
    </row>
    <row r="50" spans="2:16" ht="26" x14ac:dyDescent="0.6">
      <c r="B50" s="85" t="s">
        <v>51</v>
      </c>
      <c r="C50" s="85"/>
    </row>
    <row r="52" spans="2:16" ht="31.5" thickBot="1" x14ac:dyDescent="0.4">
      <c r="B52" s="349" t="s">
        <v>128</v>
      </c>
      <c r="C52" s="77" t="s">
        <v>0</v>
      </c>
      <c r="D52" s="78" t="s">
        <v>169</v>
      </c>
      <c r="E52" s="79" t="s">
        <v>1</v>
      </c>
      <c r="F52" s="77" t="s">
        <v>3</v>
      </c>
      <c r="G52" s="79" t="s">
        <v>2</v>
      </c>
      <c r="H52" s="77" t="s">
        <v>4</v>
      </c>
    </row>
    <row r="53" spans="2:16" ht="42" x14ac:dyDescent="0.35">
      <c r="B53" s="349"/>
      <c r="C53" s="187" t="s">
        <v>80</v>
      </c>
      <c r="D53" s="383">
        <v>1.5</v>
      </c>
      <c r="E53" s="188">
        <v>2</v>
      </c>
      <c r="F53" s="131">
        <f t="shared" ref="F53:F55" si="1">D53*E53</f>
        <v>3</v>
      </c>
      <c r="G53" s="19"/>
      <c r="H53" s="19"/>
      <c r="M53" s="100"/>
      <c r="N53" s="101"/>
      <c r="O53" s="101"/>
      <c r="P53" s="101"/>
    </row>
    <row r="54" spans="2:16" ht="56" x14ac:dyDescent="0.35">
      <c r="B54" s="349"/>
      <c r="C54" s="132" t="s">
        <v>129</v>
      </c>
      <c r="D54" s="383">
        <v>1.5</v>
      </c>
      <c r="E54" s="133">
        <v>1</v>
      </c>
      <c r="F54" s="133">
        <f t="shared" si="1"/>
        <v>1.5</v>
      </c>
      <c r="G54" s="23"/>
      <c r="H54" s="23"/>
      <c r="M54" s="100"/>
      <c r="N54" s="101"/>
      <c r="O54" s="101"/>
      <c r="P54" s="101"/>
    </row>
    <row r="55" spans="2:16" ht="28" x14ac:dyDescent="0.35">
      <c r="B55" s="349"/>
      <c r="C55" s="161" t="s">
        <v>77</v>
      </c>
      <c r="D55" s="383">
        <v>1.5</v>
      </c>
      <c r="E55" s="131">
        <v>3</v>
      </c>
      <c r="F55" s="131">
        <f t="shared" si="1"/>
        <v>4.5</v>
      </c>
      <c r="G55" s="19"/>
      <c r="H55" s="19"/>
      <c r="M55" s="102"/>
      <c r="N55" s="101"/>
      <c r="O55" s="101"/>
      <c r="P55" s="101"/>
    </row>
    <row r="56" spans="2:16" x14ac:dyDescent="0.35">
      <c r="B56" s="349"/>
      <c r="C56" s="189" t="s">
        <v>103</v>
      </c>
      <c r="D56" s="189"/>
      <c r="E56" s="189"/>
      <c r="F56" s="190">
        <f>SUM(F53:F55)</f>
        <v>9</v>
      </c>
      <c r="G56" s="189"/>
      <c r="H56" s="189"/>
      <c r="M56" s="103"/>
      <c r="N56" s="101"/>
      <c r="O56" s="101"/>
      <c r="P56" s="101"/>
    </row>
    <row r="59" spans="2:16" ht="26" x14ac:dyDescent="0.6">
      <c r="B59" s="10" t="s">
        <v>50</v>
      </c>
    </row>
    <row r="60" spans="2:16" ht="15" thickBot="1" x14ac:dyDescent="0.4"/>
    <row r="61" spans="2:16" ht="28" x14ac:dyDescent="0.35">
      <c r="B61" s="12"/>
      <c r="C61" s="149" t="s">
        <v>61</v>
      </c>
      <c r="D61" s="87" t="s">
        <v>106</v>
      </c>
      <c r="E61" s="316" t="s">
        <v>2</v>
      </c>
      <c r="F61" s="316"/>
      <c r="G61" s="316"/>
      <c r="H61" s="150" t="s">
        <v>4</v>
      </c>
    </row>
    <row r="62" spans="2:16" ht="56.5" customHeight="1" x14ac:dyDescent="0.35">
      <c r="B62" s="295" t="s">
        <v>54</v>
      </c>
      <c r="C62" s="34" t="s">
        <v>62</v>
      </c>
      <c r="D62" s="35">
        <v>0</v>
      </c>
      <c r="E62" s="300"/>
      <c r="F62" s="300"/>
      <c r="G62" s="300"/>
      <c r="H62" s="36"/>
    </row>
    <row r="63" spans="2:16" ht="28" x14ac:dyDescent="0.35">
      <c r="B63" s="295"/>
      <c r="C63" s="38" t="s">
        <v>55</v>
      </c>
      <c r="D63" s="39"/>
      <c r="E63" s="289"/>
      <c r="F63" s="289"/>
      <c r="G63" s="289"/>
      <c r="H63" s="40"/>
    </row>
    <row r="64" spans="2:16" ht="28" x14ac:dyDescent="0.35">
      <c r="B64" s="295"/>
      <c r="C64" s="34" t="s">
        <v>56</v>
      </c>
      <c r="D64" s="35"/>
      <c r="E64" s="300"/>
      <c r="F64" s="300"/>
      <c r="G64" s="300"/>
      <c r="H64" s="36"/>
    </row>
    <row r="65" spans="2:8" ht="153.65" customHeight="1" x14ac:dyDescent="0.35">
      <c r="B65" s="295"/>
      <c r="C65" s="38" t="s">
        <v>170</v>
      </c>
      <c r="D65" s="191"/>
      <c r="E65" s="348"/>
      <c r="F65" s="348"/>
      <c r="G65" s="348"/>
      <c r="H65" s="165"/>
    </row>
    <row r="66" spans="2:8" ht="87" customHeight="1" x14ac:dyDescent="0.35">
      <c r="B66" s="295"/>
      <c r="C66" s="34" t="s">
        <v>171</v>
      </c>
      <c r="D66" s="140"/>
      <c r="E66" s="288"/>
      <c r="F66" s="288"/>
      <c r="G66" s="288"/>
      <c r="H66" s="141"/>
    </row>
    <row r="67" spans="2:8" ht="42" x14ac:dyDescent="0.35">
      <c r="B67" s="295"/>
      <c r="C67" s="38" t="s">
        <v>53</v>
      </c>
      <c r="D67" s="39"/>
      <c r="E67" s="289"/>
      <c r="F67" s="289"/>
      <c r="G67" s="289"/>
      <c r="H67" s="40"/>
    </row>
    <row r="68" spans="2:8" x14ac:dyDescent="0.35">
      <c r="B68" s="295"/>
      <c r="C68" s="88" t="s">
        <v>103</v>
      </c>
      <c r="D68" s="35">
        <f>SUM(D62:D67)</f>
        <v>0</v>
      </c>
      <c r="E68" s="303"/>
      <c r="F68" s="304"/>
      <c r="G68" s="305"/>
      <c r="H68" s="36"/>
    </row>
    <row r="69" spans="2:8" ht="26.5" thickBot="1" x14ac:dyDescent="0.65">
      <c r="B69" s="10"/>
      <c r="C69" s="44"/>
      <c r="D69" s="45"/>
      <c r="E69" s="46"/>
      <c r="H69" s="46"/>
    </row>
    <row r="70" spans="2:8" ht="28.5" thickBot="1" x14ac:dyDescent="0.4">
      <c r="B70" s="169"/>
      <c r="C70" s="197" t="s">
        <v>0</v>
      </c>
      <c r="D70" s="171" t="s">
        <v>106</v>
      </c>
      <c r="E70" s="350" t="s">
        <v>2</v>
      </c>
      <c r="F70" s="351"/>
      <c r="G70" s="352"/>
      <c r="H70" s="198" t="s">
        <v>4</v>
      </c>
    </row>
    <row r="71" spans="2:8" ht="84" customHeight="1" x14ac:dyDescent="0.35">
      <c r="B71" s="294" t="s">
        <v>57</v>
      </c>
      <c r="C71" s="166" t="s">
        <v>58</v>
      </c>
      <c r="D71" s="199">
        <v>0</v>
      </c>
      <c r="E71" s="347"/>
      <c r="F71" s="347"/>
      <c r="G71" s="347"/>
      <c r="H71" s="168"/>
    </row>
    <row r="72" spans="2:8" ht="28" x14ac:dyDescent="0.35">
      <c r="B72" s="295"/>
      <c r="C72" s="38" t="s">
        <v>60</v>
      </c>
      <c r="D72" s="39"/>
      <c r="E72" s="289"/>
      <c r="F72" s="289"/>
      <c r="G72" s="289"/>
      <c r="H72" s="40"/>
    </row>
    <row r="73" spans="2:8" ht="84" x14ac:dyDescent="0.35">
      <c r="B73" s="295"/>
      <c r="C73" s="34" t="s">
        <v>63</v>
      </c>
      <c r="D73" s="35"/>
      <c r="E73" s="300"/>
      <c r="F73" s="300"/>
      <c r="G73" s="300"/>
      <c r="H73" s="36"/>
    </row>
    <row r="74" spans="2:8" ht="28" x14ac:dyDescent="0.35">
      <c r="B74" s="295"/>
      <c r="C74" s="38" t="s">
        <v>65</v>
      </c>
      <c r="D74" s="39"/>
      <c r="E74" s="289"/>
      <c r="F74" s="289"/>
      <c r="G74" s="289"/>
      <c r="H74" s="40"/>
    </row>
    <row r="75" spans="2:8" x14ac:dyDescent="0.35">
      <c r="B75" s="295"/>
      <c r="C75" s="34" t="s">
        <v>59</v>
      </c>
      <c r="D75" s="35"/>
      <c r="E75" s="300"/>
      <c r="F75" s="300"/>
      <c r="G75" s="300"/>
      <c r="H75" s="36"/>
    </row>
    <row r="76" spans="2:8" ht="26.15" customHeight="1" x14ac:dyDescent="0.35">
      <c r="B76" s="295"/>
      <c r="C76" s="142" t="s">
        <v>103</v>
      </c>
      <c r="D76" s="143">
        <f>SUM(D71:D75)</f>
        <v>0</v>
      </c>
      <c r="E76" s="289"/>
      <c r="F76" s="289"/>
      <c r="G76" s="289"/>
      <c r="H76" s="40"/>
    </row>
    <row r="77" spans="2:8" ht="15" thickBot="1" x14ac:dyDescent="0.4">
      <c r="B77" s="57"/>
      <c r="C77" s="58"/>
      <c r="D77" s="30"/>
      <c r="E77" s="28"/>
      <c r="H77" s="28"/>
    </row>
    <row r="78" spans="2:8" ht="28.5" thickBot="1" x14ac:dyDescent="0.4">
      <c r="B78" s="169"/>
      <c r="C78" s="197" t="s">
        <v>0</v>
      </c>
      <c r="D78" s="171" t="s">
        <v>106</v>
      </c>
      <c r="E78" s="354" t="s">
        <v>2</v>
      </c>
      <c r="F78" s="354"/>
      <c r="G78" s="354"/>
      <c r="H78" s="203" t="s">
        <v>4</v>
      </c>
    </row>
    <row r="79" spans="2:8" ht="48" customHeight="1" x14ac:dyDescent="0.35">
      <c r="B79" s="339" t="s">
        <v>66</v>
      </c>
      <c r="C79" s="200" t="s">
        <v>67</v>
      </c>
      <c r="D79" s="201"/>
      <c r="E79" s="355"/>
      <c r="F79" s="355"/>
      <c r="G79" s="355"/>
      <c r="H79" s="202"/>
    </row>
    <row r="80" spans="2:8" ht="85" customHeight="1" x14ac:dyDescent="0.35">
      <c r="B80" s="298"/>
      <c r="C80" s="34" t="s">
        <v>68</v>
      </c>
      <c r="D80" s="35"/>
      <c r="E80" s="300"/>
      <c r="F80" s="300"/>
      <c r="G80" s="300"/>
      <c r="H80" s="36"/>
    </row>
    <row r="81" spans="1:10" ht="72" customHeight="1" x14ac:dyDescent="0.35">
      <c r="B81" s="298"/>
      <c r="C81" s="38" t="s">
        <v>70</v>
      </c>
      <c r="D81" s="39"/>
      <c r="E81" s="289"/>
      <c r="F81" s="289"/>
      <c r="G81" s="289"/>
      <c r="H81" s="40"/>
    </row>
    <row r="82" spans="1:10" ht="47.15" customHeight="1" x14ac:dyDescent="0.35">
      <c r="B82" s="298"/>
      <c r="C82" s="34" t="s">
        <v>69</v>
      </c>
      <c r="D82" s="35"/>
      <c r="E82" s="300"/>
      <c r="F82" s="300"/>
      <c r="G82" s="300"/>
      <c r="H82" s="36"/>
    </row>
    <row r="83" spans="1:10" ht="43" customHeight="1" x14ac:dyDescent="0.35">
      <c r="B83" s="298"/>
      <c r="C83" s="38" t="s">
        <v>176</v>
      </c>
      <c r="D83" s="39"/>
      <c r="E83" s="289"/>
      <c r="F83" s="289"/>
      <c r="G83" s="289"/>
      <c r="H83" s="40"/>
    </row>
    <row r="84" spans="1:10" ht="117.65" customHeight="1" thickBot="1" x14ac:dyDescent="0.4">
      <c r="B84" s="299"/>
      <c r="C84" s="34" t="s">
        <v>71</v>
      </c>
      <c r="D84" s="35"/>
      <c r="E84" s="300"/>
      <c r="F84" s="300"/>
      <c r="G84" s="300"/>
      <c r="H84" s="36"/>
    </row>
    <row r="85" spans="1:10" x14ac:dyDescent="0.35">
      <c r="B85" s="57"/>
      <c r="C85" s="142" t="s">
        <v>103</v>
      </c>
      <c r="D85" s="143">
        <f>SUM(D79:D84)</f>
        <v>0</v>
      </c>
      <c r="E85" s="315"/>
      <c r="F85" s="315"/>
      <c r="G85" s="315"/>
      <c r="H85" s="144"/>
    </row>
    <row r="86" spans="1:10" ht="15" thickBot="1" x14ac:dyDescent="0.4">
      <c r="B86" s="57"/>
      <c r="C86" s="58"/>
      <c r="D86" s="30"/>
      <c r="E86" s="28"/>
      <c r="H86" s="28"/>
    </row>
    <row r="87" spans="1:10" ht="28.5" thickBot="1" x14ac:dyDescent="0.4">
      <c r="B87" s="169"/>
      <c r="C87" s="197" t="s">
        <v>0</v>
      </c>
      <c r="D87" s="171" t="s">
        <v>106</v>
      </c>
      <c r="E87" s="350" t="s">
        <v>2</v>
      </c>
      <c r="F87" s="351"/>
      <c r="G87" s="352"/>
      <c r="H87" s="198" t="s">
        <v>4</v>
      </c>
    </row>
    <row r="88" spans="1:10" ht="83.15" customHeight="1" x14ac:dyDescent="0.35">
      <c r="B88" s="346" t="s">
        <v>100</v>
      </c>
      <c r="C88" s="166" t="s">
        <v>99</v>
      </c>
      <c r="D88" s="195"/>
      <c r="E88" s="356"/>
      <c r="F88" s="356"/>
      <c r="G88" s="356"/>
      <c r="H88" s="196"/>
    </row>
    <row r="89" spans="1:10" ht="90.65" customHeight="1" thickBot="1" x14ac:dyDescent="0.4">
      <c r="B89" s="287"/>
      <c r="C89" s="50" t="s">
        <v>107</v>
      </c>
      <c r="D89" s="164"/>
      <c r="E89" s="348"/>
      <c r="F89" s="348"/>
      <c r="G89" s="348"/>
      <c r="H89" s="165"/>
    </row>
    <row r="90" spans="1:10" x14ac:dyDescent="0.35">
      <c r="C90" s="88" t="s">
        <v>103</v>
      </c>
      <c r="D90" s="193">
        <f>D88+D89</f>
        <v>0</v>
      </c>
      <c r="E90" s="353"/>
      <c r="F90" s="353"/>
      <c r="G90" s="353"/>
      <c r="H90" s="194"/>
    </row>
    <row r="93" spans="1:10" x14ac:dyDescent="0.35">
      <c r="A93" s="28"/>
      <c r="B93" s="28"/>
      <c r="C93" s="28"/>
      <c r="D93" s="28"/>
      <c r="E93" s="28"/>
      <c r="F93" s="321"/>
      <c r="G93" s="321"/>
      <c r="H93" s="321"/>
      <c r="I93" s="321"/>
      <c r="J93" s="93"/>
    </row>
    <row r="94" spans="1:10" ht="30.65" customHeight="1" x14ac:dyDescent="0.35">
      <c r="B94" s="89" t="s">
        <v>46</v>
      </c>
      <c r="C94" s="90"/>
      <c r="D94" s="91"/>
      <c r="E94" s="92">
        <f>Tableau3364913[[#Totals],[Note 
pondérée]]+F34+Tableau338271216[[#Totals],[Note 
pondérée]]+Tableau33861115[[#Totals],[Note 
pondérée]]</f>
        <v>12</v>
      </c>
      <c r="F94" s="93"/>
      <c r="G94" s="28"/>
      <c r="H94" s="29"/>
      <c r="I94" s="29"/>
      <c r="J94" s="28"/>
    </row>
    <row r="95" spans="1:10" ht="34.5" customHeight="1" x14ac:dyDescent="0.35">
      <c r="B95" s="94" t="s">
        <v>47</v>
      </c>
      <c r="C95" s="95"/>
      <c r="D95" s="96"/>
      <c r="E95" s="92">
        <f>F56</f>
        <v>9</v>
      </c>
      <c r="F95" s="28"/>
      <c r="G95" s="28"/>
      <c r="H95" s="29"/>
    </row>
    <row r="96" spans="1:10" ht="30.65" customHeight="1" x14ac:dyDescent="0.35">
      <c r="B96" s="94" t="s">
        <v>48</v>
      </c>
      <c r="C96" s="95"/>
      <c r="D96" s="96"/>
      <c r="E96" s="92">
        <f>D68+D76+D85+D90</f>
        <v>0</v>
      </c>
      <c r="F96" s="28"/>
      <c r="G96" s="28"/>
      <c r="H96" s="28"/>
    </row>
    <row r="97" spans="2:8" ht="27.65" customHeight="1" x14ac:dyDescent="0.35">
      <c r="B97" s="73" t="s">
        <v>49</v>
      </c>
      <c r="C97" s="74"/>
      <c r="D97" s="75"/>
      <c r="E97" s="92">
        <f>SUM(E94:E96)</f>
        <v>21</v>
      </c>
      <c r="F97" s="28"/>
      <c r="G97" s="28"/>
      <c r="H97" s="29"/>
    </row>
    <row r="100" spans="2:8" ht="32.5" customHeight="1" x14ac:dyDescent="0.35">
      <c r="B100" s="328" t="s">
        <v>110</v>
      </c>
      <c r="C100" s="329"/>
      <c r="D100" s="330"/>
      <c r="E100" s="99">
        <f>E94+E95</f>
        <v>21</v>
      </c>
    </row>
    <row r="101" spans="2:8" ht="71.5" customHeight="1" x14ac:dyDescent="0.35">
      <c r="B101" s="97" t="s">
        <v>112</v>
      </c>
      <c r="C101" s="329" t="s">
        <v>113</v>
      </c>
      <c r="D101" s="330"/>
      <c r="E101" s="98" t="s">
        <v>116</v>
      </c>
    </row>
    <row r="102" spans="2:8" ht="28.5" customHeight="1" x14ac:dyDescent="0.35">
      <c r="B102" s="333" t="s">
        <v>109</v>
      </c>
      <c r="C102" s="331" t="s">
        <v>151</v>
      </c>
      <c r="D102" s="332"/>
      <c r="E102" s="80"/>
    </row>
    <row r="103" spans="2:8" ht="28.5" customHeight="1" x14ac:dyDescent="0.35">
      <c r="B103" s="334"/>
      <c r="C103" s="331" t="s">
        <v>131</v>
      </c>
      <c r="D103" s="332"/>
      <c r="E103" s="80"/>
    </row>
    <row r="104" spans="2:8" ht="28.5" customHeight="1" x14ac:dyDescent="0.35">
      <c r="B104" s="333" t="s">
        <v>111</v>
      </c>
      <c r="C104" s="331" t="s">
        <v>153</v>
      </c>
      <c r="D104" s="332"/>
      <c r="E104" s="80"/>
    </row>
    <row r="105" spans="2:8" ht="21.65" customHeight="1" x14ac:dyDescent="0.35">
      <c r="B105" s="334"/>
      <c r="C105" s="331" t="s">
        <v>133</v>
      </c>
      <c r="D105" s="332"/>
      <c r="E105" s="80"/>
    </row>
    <row r="106" spans="2:8" ht="21.65" customHeight="1" x14ac:dyDescent="0.35">
      <c r="B106" s="333" t="s">
        <v>108</v>
      </c>
      <c r="C106" s="331" t="s">
        <v>154</v>
      </c>
      <c r="D106" s="332"/>
      <c r="E106" s="80"/>
    </row>
    <row r="107" spans="2:8" ht="30.65" customHeight="1" x14ac:dyDescent="0.35">
      <c r="B107" s="334"/>
      <c r="C107" s="331" t="s">
        <v>135</v>
      </c>
      <c r="D107" s="332"/>
      <c r="E107" s="80"/>
    </row>
    <row r="108" spans="2:8" ht="29.15" customHeight="1" x14ac:dyDescent="0.35">
      <c r="B108" s="28"/>
      <c r="C108" s="28"/>
      <c r="D108" s="28"/>
      <c r="E108" s="28"/>
      <c r="F108" s="28"/>
      <c r="G108" s="28"/>
      <c r="H108" s="29"/>
    </row>
    <row r="109" spans="2:8" x14ac:dyDescent="0.35">
      <c r="B109" s="28"/>
      <c r="C109" s="33"/>
      <c r="D109" s="30"/>
      <c r="E109" s="30"/>
      <c r="F109" s="30"/>
      <c r="G109" s="28"/>
      <c r="H109" s="28"/>
    </row>
    <row r="110" spans="2:8" ht="15" customHeight="1" x14ac:dyDescent="0.35">
      <c r="B110" s="335" t="s">
        <v>45</v>
      </c>
      <c r="C110" s="338"/>
      <c r="D110" s="338"/>
      <c r="E110" s="338"/>
      <c r="F110" s="338"/>
      <c r="G110" s="338"/>
      <c r="H110" s="338"/>
    </row>
    <row r="111" spans="2:8" x14ac:dyDescent="0.35">
      <c r="B111" s="336"/>
      <c r="C111" s="338"/>
      <c r="D111" s="338"/>
      <c r="E111" s="338"/>
      <c r="F111" s="338"/>
      <c r="G111" s="338"/>
      <c r="H111" s="338"/>
    </row>
    <row r="112" spans="2:8" x14ac:dyDescent="0.35">
      <c r="B112" s="336"/>
      <c r="C112" s="338"/>
      <c r="D112" s="338"/>
      <c r="E112" s="338"/>
      <c r="F112" s="338"/>
      <c r="G112" s="338"/>
      <c r="H112" s="338"/>
    </row>
    <row r="113" spans="2:8" x14ac:dyDescent="0.35">
      <c r="B113" s="336"/>
      <c r="C113" s="338"/>
      <c r="D113" s="338"/>
      <c r="E113" s="338"/>
      <c r="F113" s="338"/>
      <c r="G113" s="338"/>
      <c r="H113" s="338"/>
    </row>
    <row r="114" spans="2:8" x14ac:dyDescent="0.35">
      <c r="B114" s="337"/>
      <c r="C114" s="338"/>
      <c r="D114" s="338"/>
      <c r="E114" s="338"/>
      <c r="F114" s="338"/>
      <c r="G114" s="338"/>
      <c r="H114" s="338"/>
    </row>
    <row r="115" spans="2:8" ht="15.75" customHeight="1" x14ac:dyDescent="0.35">
      <c r="B115" s="28"/>
      <c r="C115" s="33"/>
      <c r="D115" s="30"/>
      <c r="E115" s="30"/>
      <c r="F115" s="30"/>
      <c r="G115" s="28"/>
      <c r="H115" s="28"/>
    </row>
    <row r="116" spans="2:8" x14ac:dyDescent="0.35">
      <c r="B116" s="28"/>
      <c r="C116" s="33"/>
      <c r="D116" s="30"/>
      <c r="E116" s="30"/>
      <c r="F116" s="30"/>
      <c r="G116" s="28"/>
      <c r="H116" s="28"/>
    </row>
    <row r="117" spans="2:8" ht="22.5" customHeight="1" x14ac:dyDescent="0.35">
      <c r="B117" s="72" t="s">
        <v>17</v>
      </c>
      <c r="C117" s="320"/>
      <c r="D117" s="320"/>
      <c r="E117" s="320"/>
      <c r="F117" s="320"/>
      <c r="G117" s="320"/>
      <c r="H117" s="320"/>
    </row>
    <row r="118" spans="2:8" ht="20.25" customHeight="1" x14ac:dyDescent="0.35">
      <c r="B118" s="72" t="s">
        <v>8</v>
      </c>
      <c r="C118" s="320"/>
      <c r="D118" s="320"/>
      <c r="E118" s="320"/>
      <c r="F118" s="320"/>
      <c r="G118" s="320"/>
      <c r="H118" s="320"/>
    </row>
    <row r="119" spans="2:8" ht="18" customHeight="1" x14ac:dyDescent="0.35">
      <c r="B119" s="72" t="s">
        <v>20</v>
      </c>
      <c r="C119" s="320"/>
      <c r="D119" s="320"/>
      <c r="E119" s="320"/>
      <c r="F119" s="320"/>
      <c r="G119" s="320"/>
      <c r="H119" s="320"/>
    </row>
    <row r="120" spans="2:8" ht="15.75" customHeight="1" x14ac:dyDescent="0.35">
      <c r="B120" s="72" t="s">
        <v>9</v>
      </c>
      <c r="C120" s="320"/>
      <c r="D120" s="320"/>
      <c r="E120" s="320"/>
      <c r="F120" s="320"/>
      <c r="G120" s="320"/>
      <c r="H120" s="320"/>
    </row>
    <row r="121" spans="2:8" ht="25" customHeight="1" x14ac:dyDescent="0.35">
      <c r="B121" s="72" t="s">
        <v>10</v>
      </c>
      <c r="C121" s="320"/>
      <c r="D121" s="320"/>
      <c r="E121" s="320"/>
      <c r="F121" s="320"/>
      <c r="G121" s="320"/>
      <c r="H121" s="320"/>
    </row>
    <row r="122" spans="2:8" ht="25" customHeight="1" x14ac:dyDescent="0.35">
      <c r="B122" s="72" t="s">
        <v>11</v>
      </c>
      <c r="C122" s="320"/>
      <c r="D122" s="320"/>
      <c r="E122" s="320"/>
      <c r="F122" s="320"/>
      <c r="G122" s="320"/>
      <c r="H122" s="320"/>
    </row>
    <row r="123" spans="2:8" ht="87" customHeight="1" x14ac:dyDescent="0.35">
      <c r="B123" s="76" t="s">
        <v>18</v>
      </c>
      <c r="C123" s="327" t="s">
        <v>13</v>
      </c>
      <c r="D123" s="327"/>
      <c r="E123" s="327"/>
      <c r="F123" s="327"/>
      <c r="G123" s="327"/>
      <c r="H123" s="327"/>
    </row>
    <row r="124" spans="2:8" ht="50.15" customHeight="1" x14ac:dyDescent="0.35">
      <c r="B124" s="72" t="s">
        <v>12</v>
      </c>
      <c r="C124" s="320"/>
      <c r="D124" s="320"/>
      <c r="E124" s="320"/>
      <c r="F124" s="320"/>
      <c r="G124" s="320"/>
      <c r="H124" s="320"/>
    </row>
    <row r="125" spans="2:8" x14ac:dyDescent="0.35">
      <c r="B125" s="28"/>
      <c r="C125" s="28"/>
      <c r="D125" s="28"/>
      <c r="E125" s="28"/>
      <c r="F125" s="28"/>
      <c r="G125" s="28"/>
      <c r="H125" s="28"/>
    </row>
  </sheetData>
  <mergeCells count="76">
    <mergeCell ref="C121:H121"/>
    <mergeCell ref="C122:H122"/>
    <mergeCell ref="C123:H123"/>
    <mergeCell ref="C124:H124"/>
    <mergeCell ref="B110:B114"/>
    <mergeCell ref="C110:H114"/>
    <mergeCell ref="C117:H117"/>
    <mergeCell ref="C118:H118"/>
    <mergeCell ref="C119:H119"/>
    <mergeCell ref="C120:H120"/>
    <mergeCell ref="B104:B105"/>
    <mergeCell ref="C104:D104"/>
    <mergeCell ref="C105:D105"/>
    <mergeCell ref="B106:B107"/>
    <mergeCell ref="C106:D106"/>
    <mergeCell ref="C107:D107"/>
    <mergeCell ref="F93:G93"/>
    <mergeCell ref="H93:I93"/>
    <mergeCell ref="B100:D100"/>
    <mergeCell ref="C101:D101"/>
    <mergeCell ref="B102:B103"/>
    <mergeCell ref="C102:D102"/>
    <mergeCell ref="C103:D103"/>
    <mergeCell ref="E90:G90"/>
    <mergeCell ref="E76:G76"/>
    <mergeCell ref="E78:G78"/>
    <mergeCell ref="B79:B84"/>
    <mergeCell ref="E79:G79"/>
    <mergeCell ref="E80:G80"/>
    <mergeCell ref="E81:G81"/>
    <mergeCell ref="E82:G82"/>
    <mergeCell ref="E83:G83"/>
    <mergeCell ref="E84:G84"/>
    <mergeCell ref="E85:G85"/>
    <mergeCell ref="E87:G87"/>
    <mergeCell ref="B88:B89"/>
    <mergeCell ref="E88:G88"/>
    <mergeCell ref="E89:G89"/>
    <mergeCell ref="E70:G70"/>
    <mergeCell ref="B71:B76"/>
    <mergeCell ref="E71:G71"/>
    <mergeCell ref="E72:G72"/>
    <mergeCell ref="E73:G73"/>
    <mergeCell ref="E74:G74"/>
    <mergeCell ref="E75:G75"/>
    <mergeCell ref="B38:B41"/>
    <mergeCell ref="B44:B47"/>
    <mergeCell ref="B52:B56"/>
    <mergeCell ref="E61:G61"/>
    <mergeCell ref="B62:B68"/>
    <mergeCell ref="E62:G62"/>
    <mergeCell ref="E63:G63"/>
    <mergeCell ref="E64:G64"/>
    <mergeCell ref="E65:G65"/>
    <mergeCell ref="E66:G66"/>
    <mergeCell ref="E67:G67"/>
    <mergeCell ref="E68:G68"/>
    <mergeCell ref="B28:B34"/>
    <mergeCell ref="A7:B7"/>
    <mergeCell ref="C7:H7"/>
    <mergeCell ref="A8:B8"/>
    <mergeCell ref="C8:H8"/>
    <mergeCell ref="A9:B9"/>
    <mergeCell ref="C9:H9"/>
    <mergeCell ref="A10:B10"/>
    <mergeCell ref="C10:H10"/>
    <mergeCell ref="B12:H12"/>
    <mergeCell ref="A14:H15"/>
    <mergeCell ref="B21:B25"/>
    <mergeCell ref="A6:B6"/>
    <mergeCell ref="C6:H6"/>
    <mergeCell ref="A2:H2"/>
    <mergeCell ref="A4:B4"/>
    <mergeCell ref="C4:H4"/>
    <mergeCell ref="A5:B5"/>
    <mergeCell ref="C5:H5"/>
  </mergeCells>
  <pageMargins left="0.7" right="0.7" top="0.75" bottom="0.75" header="0.3" footer="0.3"/>
  <pageSetup paperSize="9" orientation="portrait" r:id="rId1"/>
  <drawing r:id="rId2"/>
  <tableParts count="4">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90738-74AC-4887-9867-ED4659573A53}">
  <dimension ref="A1:R126"/>
  <sheetViews>
    <sheetView topLeftCell="A102" zoomScale="70" zoomScaleNormal="70" workbookViewId="0">
      <selection activeCell="C103" sqref="C103:D108"/>
    </sheetView>
  </sheetViews>
  <sheetFormatPr baseColWidth="10" defaultRowHeight="14.5" x14ac:dyDescent="0.35"/>
  <cols>
    <col min="1" max="1" width="27.7265625" customWidth="1"/>
    <col min="2" max="2" width="25.453125" customWidth="1"/>
    <col min="3" max="3" width="61.26953125" customWidth="1"/>
    <col min="5" max="5" width="18.1796875" customWidth="1"/>
    <col min="6" max="6" width="14.7265625" customWidth="1"/>
    <col min="7" max="7" width="15.7265625" customWidth="1"/>
    <col min="8" max="8" width="16" customWidth="1"/>
    <col min="13" max="13" width="65" customWidth="1"/>
  </cols>
  <sheetData>
    <row r="1" spans="1:8" ht="100" customHeight="1" x14ac:dyDescent="0.35"/>
    <row r="2" spans="1:8" ht="29.5" customHeight="1" x14ac:dyDescent="0.35">
      <c r="A2" s="314" t="s">
        <v>177</v>
      </c>
      <c r="B2" s="314"/>
      <c r="C2" s="314"/>
      <c r="D2" s="314"/>
      <c r="E2" s="314"/>
      <c r="F2" s="314"/>
      <c r="G2" s="314"/>
      <c r="H2" s="314"/>
    </row>
    <row r="3" spans="1:8" x14ac:dyDescent="0.35">
      <c r="A3" s="28"/>
      <c r="B3" s="29"/>
      <c r="C3" s="30"/>
      <c r="D3" s="30"/>
      <c r="E3" s="30"/>
      <c r="F3" s="28"/>
      <c r="G3" s="28"/>
      <c r="H3" s="28"/>
    </row>
    <row r="4" spans="1:8" x14ac:dyDescent="0.35">
      <c r="A4" s="309" t="s">
        <v>6</v>
      </c>
      <c r="B4" s="310"/>
      <c r="C4" s="313"/>
      <c r="D4" s="313"/>
      <c r="E4" s="313"/>
      <c r="F4" s="313"/>
      <c r="G4" s="313"/>
      <c r="H4" s="313"/>
    </row>
    <row r="5" spans="1:8" x14ac:dyDescent="0.35">
      <c r="A5" s="309" t="s">
        <v>7</v>
      </c>
      <c r="B5" s="310"/>
      <c r="C5" s="313"/>
      <c r="D5" s="313"/>
      <c r="E5" s="313"/>
      <c r="F5" s="313"/>
      <c r="G5" s="313"/>
      <c r="H5" s="313"/>
    </row>
    <row r="6" spans="1:8" x14ac:dyDescent="0.35">
      <c r="A6" s="309" t="s">
        <v>15</v>
      </c>
      <c r="B6" s="310"/>
      <c r="C6" s="313"/>
      <c r="D6" s="313"/>
      <c r="E6" s="313"/>
      <c r="F6" s="313"/>
      <c r="G6" s="313"/>
      <c r="H6" s="313"/>
    </row>
    <row r="7" spans="1:8" x14ac:dyDescent="0.35">
      <c r="A7" s="309" t="s">
        <v>21</v>
      </c>
      <c r="B7" s="310"/>
      <c r="C7" s="313"/>
      <c r="D7" s="313"/>
      <c r="E7" s="313"/>
      <c r="F7" s="313"/>
      <c r="G7" s="313"/>
      <c r="H7" s="313"/>
    </row>
    <row r="8" spans="1:8" x14ac:dyDescent="0.35">
      <c r="A8" s="309" t="s">
        <v>14</v>
      </c>
      <c r="B8" s="310"/>
      <c r="C8" s="313"/>
      <c r="D8" s="313"/>
      <c r="E8" s="313"/>
      <c r="F8" s="313"/>
      <c r="G8" s="313"/>
      <c r="H8" s="313"/>
    </row>
    <row r="9" spans="1:8" ht="30.75" customHeight="1" x14ac:dyDescent="0.35">
      <c r="A9" s="311" t="s">
        <v>19</v>
      </c>
      <c r="B9" s="312"/>
      <c r="C9" s="313"/>
      <c r="D9" s="313"/>
      <c r="E9" s="313"/>
      <c r="F9" s="313"/>
      <c r="G9" s="313"/>
      <c r="H9" s="313"/>
    </row>
    <row r="10" spans="1:8" x14ac:dyDescent="0.35">
      <c r="A10" s="309" t="s">
        <v>16</v>
      </c>
      <c r="B10" s="310"/>
      <c r="C10" s="313"/>
      <c r="D10" s="313"/>
      <c r="E10" s="313"/>
      <c r="F10" s="313"/>
      <c r="G10" s="313"/>
      <c r="H10" s="313"/>
    </row>
    <row r="11" spans="1:8" x14ac:dyDescent="0.35">
      <c r="A11" s="28"/>
      <c r="B11" s="29"/>
      <c r="C11" s="30"/>
      <c r="D11" s="30"/>
      <c r="E11" s="30"/>
      <c r="F11" s="28"/>
      <c r="G11" s="28"/>
      <c r="H11" s="28"/>
    </row>
    <row r="12" spans="1:8" ht="90" customHeight="1" x14ac:dyDescent="0.35">
      <c r="A12" s="31"/>
      <c r="B12" s="301" t="s">
        <v>52</v>
      </c>
      <c r="C12" s="301"/>
      <c r="D12" s="301"/>
      <c r="E12" s="301"/>
      <c r="F12" s="301"/>
      <c r="G12" s="301"/>
      <c r="H12" s="301"/>
    </row>
    <row r="13" spans="1:8" ht="29.25" customHeight="1" x14ac:dyDescent="0.35">
      <c r="A13" s="31"/>
      <c r="B13" s="32"/>
      <c r="C13" s="32"/>
      <c r="D13" s="32"/>
      <c r="E13" s="32"/>
      <c r="F13" s="32"/>
      <c r="G13" s="32"/>
      <c r="H13" s="28"/>
    </row>
    <row r="14" spans="1:8" ht="31.5" customHeight="1" x14ac:dyDescent="0.35">
      <c r="A14" s="302" t="s">
        <v>101</v>
      </c>
      <c r="B14" s="302"/>
      <c r="C14" s="302"/>
      <c r="D14" s="302"/>
      <c r="E14" s="302"/>
      <c r="F14" s="302"/>
      <c r="G14" s="302"/>
      <c r="H14" s="302"/>
    </row>
    <row r="15" spans="1:8" ht="177.65" customHeight="1" x14ac:dyDescent="0.35">
      <c r="A15" s="302"/>
      <c r="B15" s="302"/>
      <c r="C15" s="302"/>
      <c r="D15" s="302"/>
      <c r="E15" s="302"/>
      <c r="F15" s="302"/>
      <c r="G15" s="302"/>
      <c r="H15" s="302"/>
    </row>
    <row r="16" spans="1:8" x14ac:dyDescent="0.35">
      <c r="C16" s="1"/>
      <c r="D16" s="2"/>
      <c r="E16" s="2"/>
      <c r="F16" s="2"/>
    </row>
    <row r="17" spans="1:8" x14ac:dyDescent="0.35">
      <c r="C17" s="1"/>
      <c r="D17" s="2"/>
      <c r="E17" s="2"/>
      <c r="F17" s="2"/>
    </row>
    <row r="18" spans="1:8" ht="26" x14ac:dyDescent="0.6">
      <c r="B18" s="10" t="s">
        <v>32</v>
      </c>
      <c r="C18" s="4"/>
      <c r="D18" s="6"/>
      <c r="E18" s="6"/>
      <c r="F18" s="6"/>
      <c r="G18" s="3"/>
      <c r="H18" s="3"/>
    </row>
    <row r="19" spans="1:8" ht="26.5" thickBot="1" x14ac:dyDescent="0.65">
      <c r="B19" s="3"/>
      <c r="C19" s="4"/>
      <c r="D19" s="6"/>
      <c r="E19" s="6"/>
      <c r="F19" s="6"/>
      <c r="G19" s="3"/>
      <c r="H19" s="3"/>
    </row>
    <row r="20" spans="1:8" ht="77.5" customHeight="1" x14ac:dyDescent="0.35">
      <c r="A20" s="2"/>
      <c r="B20" s="212" t="s">
        <v>5</v>
      </c>
      <c r="C20" s="207" t="s">
        <v>0</v>
      </c>
      <c r="D20" s="54" t="s">
        <v>172</v>
      </c>
      <c r="E20" s="208" t="s">
        <v>1</v>
      </c>
      <c r="F20" s="207" t="s">
        <v>3</v>
      </c>
      <c r="G20" s="209" t="s">
        <v>2</v>
      </c>
      <c r="H20" s="210" t="s">
        <v>44</v>
      </c>
    </row>
    <row r="21" spans="1:8" ht="135" customHeight="1" x14ac:dyDescent="0.35">
      <c r="B21" s="298" t="s">
        <v>33</v>
      </c>
      <c r="C21" s="21" t="s">
        <v>64</v>
      </c>
      <c r="D21" s="22"/>
      <c r="E21" s="22">
        <v>2</v>
      </c>
      <c r="F21" s="22">
        <f>Tableau336491317[[#This Row],[Pondération]]*Tableau336491317[[#This Row],[Note (de 1 à 4)]]</f>
        <v>0</v>
      </c>
      <c r="G21" s="23"/>
      <c r="H21" s="24"/>
    </row>
    <row r="22" spans="1:8" ht="58.5" customHeight="1" x14ac:dyDescent="0.35">
      <c r="B22" s="298"/>
      <c r="C22" s="17" t="s">
        <v>29</v>
      </c>
      <c r="D22" s="82"/>
      <c r="E22" s="82">
        <v>2</v>
      </c>
      <c r="F22" s="82">
        <f>Tableau336491317[[#This Row],[Pondération]]*Tableau336491317[[#This Row],[Note (de 1 à 4)]]</f>
        <v>0</v>
      </c>
      <c r="G22" s="115"/>
      <c r="H22" s="158"/>
    </row>
    <row r="23" spans="1:8" ht="47.5" customHeight="1" x14ac:dyDescent="0.35">
      <c r="B23" s="298"/>
      <c r="C23" s="21" t="s">
        <v>30</v>
      </c>
      <c r="D23" s="22"/>
      <c r="E23" s="22">
        <v>2</v>
      </c>
      <c r="F23" s="22">
        <f>Tableau336491317[[#This Row],[Pondération]]*Tableau336491317[[#This Row],[Note (de 1 à 4)]]</f>
        <v>0</v>
      </c>
      <c r="G23" s="23"/>
      <c r="H23" s="24"/>
    </row>
    <row r="24" spans="1:8" ht="42" customHeight="1" x14ac:dyDescent="0.35">
      <c r="B24" s="298"/>
      <c r="C24" s="17" t="s">
        <v>92</v>
      </c>
      <c r="D24" s="82"/>
      <c r="E24" s="82">
        <v>2</v>
      </c>
      <c r="F24" s="82">
        <f>Tableau336491317[[#This Row],[Pondération]]*Tableau336491317[[#This Row],[Note (de 1 à 4)]]</f>
        <v>0</v>
      </c>
      <c r="G24" s="115"/>
      <c r="H24" s="158"/>
    </row>
    <row r="25" spans="1:8" ht="46.5" customHeight="1" thickBot="1" x14ac:dyDescent="0.4">
      <c r="B25" s="299"/>
      <c r="C25" s="256" t="s">
        <v>102</v>
      </c>
      <c r="D25" s="66"/>
      <c r="E25" s="66"/>
      <c r="F25" s="205">
        <f>SUM(Tableau336491317[Note 
pondérée])</f>
        <v>0</v>
      </c>
      <c r="G25" s="67"/>
      <c r="H25" s="68"/>
    </row>
    <row r="26" spans="1:8" ht="37" customHeight="1" thickBot="1" x14ac:dyDescent="0.65">
      <c r="B26" s="3"/>
      <c r="C26" s="4"/>
      <c r="D26" s="6"/>
      <c r="E26" s="6"/>
      <c r="F26" s="6"/>
      <c r="G26" s="3"/>
      <c r="H26" s="3"/>
    </row>
    <row r="27" spans="1:8" ht="74.5" customHeight="1" x14ac:dyDescent="0.35">
      <c r="B27" s="212" t="s">
        <v>5</v>
      </c>
      <c r="C27" s="211" t="s">
        <v>0</v>
      </c>
      <c r="D27" s="127" t="s">
        <v>172</v>
      </c>
      <c r="E27" s="208" t="s">
        <v>1</v>
      </c>
      <c r="F27" s="211" t="s">
        <v>3</v>
      </c>
      <c r="G27" s="208" t="s">
        <v>2</v>
      </c>
      <c r="H27" s="218" t="s">
        <v>4</v>
      </c>
    </row>
    <row r="28" spans="1:8" ht="94.5" customHeight="1" x14ac:dyDescent="0.35">
      <c r="B28" s="298" t="s">
        <v>91</v>
      </c>
      <c r="C28" s="61" t="s">
        <v>31</v>
      </c>
      <c r="D28" s="22"/>
      <c r="E28" s="22">
        <v>3</v>
      </c>
      <c r="F28" s="22">
        <f>Tableau3425101418[[#This Row],[Pondération]]*Tableau3425101418[[#This Row],[Note (de 1 à 4)]]</f>
        <v>0</v>
      </c>
      <c r="G28" s="23"/>
      <c r="H28" s="24"/>
    </row>
    <row r="29" spans="1:8" ht="102.65" customHeight="1" x14ac:dyDescent="0.35">
      <c r="B29" s="298"/>
      <c r="C29" s="17" t="s">
        <v>94</v>
      </c>
      <c r="D29" s="18"/>
      <c r="E29" s="18">
        <v>1</v>
      </c>
      <c r="F29" s="18">
        <f>Tableau3425101418[[#This Row],[Pondération]]*Tableau3425101418[[#This Row],[Note (de 1 à 4)]]</f>
        <v>0</v>
      </c>
      <c r="G29" s="19"/>
      <c r="H29" s="20"/>
    </row>
    <row r="30" spans="1:8" ht="82" customHeight="1" x14ac:dyDescent="0.35">
      <c r="B30" s="298"/>
      <c r="C30" s="21" t="s">
        <v>90</v>
      </c>
      <c r="D30" s="22"/>
      <c r="E30" s="22">
        <v>2</v>
      </c>
      <c r="F30" s="22">
        <f>Tableau3425101418[[#This Row],[Pondération]]*Tableau3425101418[[#This Row],[Note (de 1 à 4)]]</f>
        <v>0</v>
      </c>
      <c r="G30" s="23"/>
      <c r="H30" s="24"/>
    </row>
    <row r="31" spans="1:8" ht="61.5" customHeight="1" x14ac:dyDescent="0.35">
      <c r="B31" s="340"/>
      <c r="C31" s="116" t="s">
        <v>105</v>
      </c>
      <c r="D31" s="82"/>
      <c r="E31" s="82">
        <v>2</v>
      </c>
      <c r="F31" s="82">
        <f>Tableau3425101418[[#This Row],[Pondération]]*Tableau3425101418[[#This Row],[Note (de 1 à 4)]]</f>
        <v>0</v>
      </c>
      <c r="G31" s="115"/>
      <c r="H31" s="158"/>
    </row>
    <row r="32" spans="1:8" ht="79.5" customHeight="1" x14ac:dyDescent="0.35">
      <c r="B32" s="340"/>
      <c r="C32" s="21" t="s">
        <v>175</v>
      </c>
      <c r="D32" s="113"/>
      <c r="E32" s="113">
        <v>3</v>
      </c>
      <c r="F32" s="113">
        <f>SUM(F26:F31)</f>
        <v>0</v>
      </c>
      <c r="G32" s="114"/>
      <c r="H32" s="159"/>
    </row>
    <row r="33" spans="2:18" ht="63" customHeight="1" x14ac:dyDescent="0.35">
      <c r="B33" s="340"/>
      <c r="C33" s="112" t="s">
        <v>87</v>
      </c>
      <c r="D33" s="18"/>
      <c r="E33" s="18">
        <v>3</v>
      </c>
      <c r="F33" s="18">
        <f>Tableau3425101418[[#This Row],[Pondération]]*Tableau3425101418[[#This Row],[Note (de 1 à 4)]]</f>
        <v>0</v>
      </c>
      <c r="G33" s="19"/>
      <c r="H33" s="20"/>
    </row>
    <row r="34" spans="2:18" ht="27" customHeight="1" thickBot="1" x14ac:dyDescent="0.4">
      <c r="B34" s="293"/>
      <c r="C34" s="219" t="s">
        <v>103</v>
      </c>
      <c r="D34" s="66"/>
      <c r="E34" s="66"/>
      <c r="F34" s="66">
        <f t="shared" ref="F34" si="0">SUM(F28:F33)</f>
        <v>0</v>
      </c>
      <c r="G34" s="67"/>
      <c r="H34" s="68"/>
    </row>
    <row r="35" spans="2:18" x14ac:dyDescent="0.35">
      <c r="C35" s="5"/>
      <c r="D35" s="2"/>
      <c r="E35" s="2"/>
      <c r="F35" s="2"/>
    </row>
    <row r="36" spans="2:18" ht="16" thickBot="1" x14ac:dyDescent="0.4">
      <c r="F36" s="11"/>
    </row>
    <row r="37" spans="2:18" ht="31" x14ac:dyDescent="0.35">
      <c r="B37" s="220" t="s">
        <v>5</v>
      </c>
      <c r="C37" s="120" t="s">
        <v>0</v>
      </c>
      <c r="D37" s="47" t="s">
        <v>172</v>
      </c>
      <c r="E37" s="121" t="s">
        <v>1</v>
      </c>
      <c r="F37" s="120" t="s">
        <v>3</v>
      </c>
      <c r="G37" s="121" t="s">
        <v>2</v>
      </c>
      <c r="H37" s="122" t="s">
        <v>4</v>
      </c>
    </row>
    <row r="38" spans="2:18" ht="90.65" customHeight="1" x14ac:dyDescent="0.35">
      <c r="B38" s="295" t="s">
        <v>22</v>
      </c>
      <c r="C38" s="21" t="s">
        <v>27</v>
      </c>
      <c r="D38" s="22"/>
      <c r="E38" s="22">
        <v>1</v>
      </c>
      <c r="F38" s="22">
        <f>Tableau33827121620[[#This Row],[Note (de 1 à 4)]]*Tableau33827121620[[#This Row],[Pondération]]</f>
        <v>0</v>
      </c>
      <c r="G38" s="23"/>
      <c r="H38" s="23"/>
    </row>
    <row r="39" spans="2:18" ht="98.5" customHeight="1" x14ac:dyDescent="0.35">
      <c r="B39" s="295"/>
      <c r="C39" s="17" t="s">
        <v>26</v>
      </c>
      <c r="D39" s="18"/>
      <c r="E39" s="18">
        <v>2</v>
      </c>
      <c r="F39" s="18">
        <f>Tableau33827121620[[#This Row],[Note (de 1 à 4)]]*Tableau33827121620[[#This Row],[Pondération]]</f>
        <v>0</v>
      </c>
      <c r="G39" s="19"/>
      <c r="H39" s="19"/>
    </row>
    <row r="40" spans="2:18" ht="43.5" x14ac:dyDescent="0.35">
      <c r="B40" s="295"/>
      <c r="C40" s="21" t="s">
        <v>25</v>
      </c>
      <c r="D40" s="22"/>
      <c r="E40" s="22">
        <v>2</v>
      </c>
      <c r="F40" s="22">
        <f>Tableau33827121620[[#This Row],[Note (de 1 à 4)]]*Tableau33827121620[[#This Row],[Pondération]]</f>
        <v>0</v>
      </c>
      <c r="G40" s="23"/>
      <c r="H40" s="23"/>
    </row>
    <row r="41" spans="2:18" ht="47.5" customHeight="1" x14ac:dyDescent="0.35">
      <c r="B41" s="295"/>
      <c r="C41" s="17" t="s">
        <v>103</v>
      </c>
      <c r="D41" s="18"/>
      <c r="E41" s="18"/>
      <c r="F41" s="82">
        <f>SUM(F38:F39)</f>
        <v>0</v>
      </c>
      <c r="G41" s="19"/>
      <c r="H41" s="19"/>
    </row>
    <row r="42" spans="2:18" ht="74.150000000000006" customHeight="1" thickBot="1" x14ac:dyDescent="0.4">
      <c r="C42" s="2"/>
      <c r="D42" s="2"/>
      <c r="E42" s="2"/>
      <c r="F42" s="9"/>
      <c r="G42" s="8"/>
      <c r="H42" s="7"/>
    </row>
    <row r="43" spans="2:18" ht="75" customHeight="1" x14ac:dyDescent="0.35">
      <c r="B43" s="213" t="s">
        <v>5</v>
      </c>
      <c r="C43" s="214" t="s">
        <v>0</v>
      </c>
      <c r="D43" s="83" t="s">
        <v>172</v>
      </c>
      <c r="E43" s="215" t="s">
        <v>1</v>
      </c>
      <c r="F43" s="216" t="s">
        <v>3</v>
      </c>
      <c r="G43" s="215" t="s">
        <v>2</v>
      </c>
      <c r="H43" s="217" t="s">
        <v>4</v>
      </c>
    </row>
    <row r="44" spans="2:18" ht="81" customHeight="1" x14ac:dyDescent="0.35">
      <c r="B44" s="295" t="s">
        <v>23</v>
      </c>
      <c r="C44" s="21" t="s">
        <v>24</v>
      </c>
      <c r="D44" s="22"/>
      <c r="E44" s="22">
        <v>1</v>
      </c>
      <c r="F44" s="22">
        <f>Tableau3386111519[[#This Row],[Note (de 1 à 4)]]*Tableau3386111519[[#This Row],[Pondération]]</f>
        <v>0</v>
      </c>
      <c r="G44" s="23"/>
      <c r="H44" s="23"/>
    </row>
    <row r="45" spans="2:18" ht="107.5" customHeight="1" x14ac:dyDescent="0.35">
      <c r="B45" s="295"/>
      <c r="C45" s="17" t="s">
        <v>28</v>
      </c>
      <c r="D45" s="82"/>
      <c r="E45" s="82">
        <v>3</v>
      </c>
      <c r="F45" s="82">
        <f>Tableau3386111519[[#This Row],[Note (de 1 à 4)]]*Tableau3386111519[[#This Row],[Pondération]]</f>
        <v>0</v>
      </c>
      <c r="G45" s="115"/>
      <c r="H45" s="115"/>
    </row>
    <row r="46" spans="2:18" ht="96" customHeight="1" x14ac:dyDescent="0.35">
      <c r="B46" s="295"/>
      <c r="C46" s="21" t="s">
        <v>95</v>
      </c>
      <c r="D46" s="22"/>
      <c r="E46" s="22">
        <v>2</v>
      </c>
      <c r="F46" s="22">
        <f>Tableau3386111519[[#This Row],[Note (de 1 à 4)]]*Tableau3386111519[[#This Row],[Pondération]]</f>
        <v>0</v>
      </c>
      <c r="G46" s="23"/>
      <c r="H46" s="23"/>
    </row>
    <row r="47" spans="2:18" ht="42.65" customHeight="1" x14ac:dyDescent="0.35">
      <c r="B47" s="295"/>
      <c r="C47" s="17" t="s">
        <v>103</v>
      </c>
      <c r="D47" s="82"/>
      <c r="E47" s="82"/>
      <c r="F47" s="123">
        <f>SUM(Tableau3386111519[Note 
pondérée])</f>
        <v>0</v>
      </c>
      <c r="G47" s="124"/>
      <c r="H47" s="125"/>
    </row>
    <row r="48" spans="2:18" x14ac:dyDescent="0.35">
      <c r="C48" s="5"/>
      <c r="D48" s="2"/>
      <c r="E48" s="2"/>
      <c r="F48" s="2"/>
      <c r="L48" s="57"/>
      <c r="M48" s="58"/>
      <c r="N48" s="30"/>
      <c r="O48" s="30"/>
      <c r="P48" s="30"/>
      <c r="Q48" s="28"/>
      <c r="R48" s="28"/>
    </row>
    <row r="50" spans="2:16" ht="26" x14ac:dyDescent="0.6">
      <c r="B50" s="85" t="s">
        <v>51</v>
      </c>
      <c r="C50" s="85"/>
    </row>
    <row r="51" spans="2:16" ht="15" thickBot="1" x14ac:dyDescent="0.4"/>
    <row r="52" spans="2:16" ht="31" x14ac:dyDescent="0.35">
      <c r="B52" s="306" t="s">
        <v>136</v>
      </c>
      <c r="C52" s="126" t="s">
        <v>0</v>
      </c>
      <c r="D52" s="127" t="s">
        <v>172</v>
      </c>
      <c r="E52" s="128" t="s">
        <v>1</v>
      </c>
      <c r="F52" s="126" t="s">
        <v>3</v>
      </c>
      <c r="G52" s="128" t="s">
        <v>2</v>
      </c>
      <c r="H52" s="129" t="s">
        <v>4</v>
      </c>
      <c r="M52" s="102"/>
      <c r="N52" s="101"/>
      <c r="O52" s="101"/>
      <c r="P52" s="101"/>
    </row>
    <row r="53" spans="2:16" ht="48.65" customHeight="1" x14ac:dyDescent="0.35">
      <c r="B53" s="307"/>
      <c r="C53" s="130" t="s">
        <v>34</v>
      </c>
      <c r="D53" s="131">
        <v>2.5</v>
      </c>
      <c r="E53" s="131">
        <v>1</v>
      </c>
      <c r="F53" s="131">
        <f>D53*E53</f>
        <v>2.5</v>
      </c>
      <c r="G53" s="19"/>
      <c r="H53" s="20"/>
      <c r="M53" s="102"/>
      <c r="N53" s="101"/>
      <c r="O53" s="101"/>
      <c r="P53" s="101"/>
    </row>
    <row r="54" spans="2:16" ht="90" customHeight="1" x14ac:dyDescent="0.35">
      <c r="B54" s="307"/>
      <c r="C54" s="132" t="s">
        <v>35</v>
      </c>
      <c r="D54" s="133">
        <v>2.5</v>
      </c>
      <c r="E54" s="133">
        <v>3</v>
      </c>
      <c r="F54" s="133">
        <f t="shared" ref="F54:F56" si="1">D54*E54</f>
        <v>7.5</v>
      </c>
      <c r="G54" s="23"/>
      <c r="H54" s="24"/>
      <c r="M54" s="102"/>
      <c r="N54" s="101"/>
      <c r="O54" s="101"/>
      <c r="P54" s="101"/>
    </row>
    <row r="55" spans="2:16" x14ac:dyDescent="0.35">
      <c r="B55" s="307"/>
      <c r="C55" s="130" t="s">
        <v>84</v>
      </c>
      <c r="D55" s="131">
        <v>2.5</v>
      </c>
      <c r="E55" s="131">
        <v>2</v>
      </c>
      <c r="F55" s="131">
        <f t="shared" si="1"/>
        <v>5</v>
      </c>
      <c r="G55" s="19"/>
      <c r="H55" s="20"/>
      <c r="M55" s="103"/>
      <c r="N55" s="101"/>
      <c r="O55" s="101"/>
      <c r="P55" s="101"/>
    </row>
    <row r="56" spans="2:16" ht="28" x14ac:dyDescent="0.35">
      <c r="B56" s="307"/>
      <c r="C56" s="134" t="s">
        <v>77</v>
      </c>
      <c r="D56" s="133">
        <v>2.5</v>
      </c>
      <c r="E56" s="133">
        <v>3</v>
      </c>
      <c r="F56" s="133">
        <f t="shared" si="1"/>
        <v>7.5</v>
      </c>
      <c r="G56" s="23"/>
      <c r="H56" s="24"/>
      <c r="M56" s="103"/>
      <c r="N56" s="101"/>
      <c r="O56" s="101"/>
      <c r="P56" s="101"/>
    </row>
    <row r="57" spans="2:16" ht="15" thickBot="1" x14ac:dyDescent="0.4">
      <c r="B57" s="308"/>
      <c r="C57" s="135" t="s">
        <v>103</v>
      </c>
      <c r="D57" s="135"/>
      <c r="E57" s="135"/>
      <c r="F57" s="136">
        <f>SUM(F53:F56)</f>
        <v>22.5</v>
      </c>
      <c r="G57" s="135"/>
      <c r="H57" s="137"/>
      <c r="M57" s="103"/>
      <c r="N57" s="101"/>
      <c r="O57" s="101"/>
      <c r="P57" s="101"/>
    </row>
    <row r="60" spans="2:16" ht="26" x14ac:dyDescent="0.6">
      <c r="B60" s="10" t="s">
        <v>50</v>
      </c>
    </row>
    <row r="61" spans="2:16" ht="15" thickBot="1" x14ac:dyDescent="0.4"/>
    <row r="62" spans="2:16" ht="28" x14ac:dyDescent="0.35">
      <c r="B62" s="12"/>
      <c r="C62" s="149" t="s">
        <v>61</v>
      </c>
      <c r="D62" s="87" t="s">
        <v>106</v>
      </c>
      <c r="E62" s="357" t="s">
        <v>2</v>
      </c>
      <c r="F62" s="357"/>
      <c r="G62" s="357"/>
      <c r="H62" s="150" t="s">
        <v>4</v>
      </c>
    </row>
    <row r="63" spans="2:16" ht="56.5" customHeight="1" x14ac:dyDescent="0.35">
      <c r="B63" s="298" t="s">
        <v>54</v>
      </c>
      <c r="C63" s="34" t="s">
        <v>62</v>
      </c>
      <c r="D63" s="35">
        <v>0</v>
      </c>
      <c r="E63" s="300"/>
      <c r="F63" s="300"/>
      <c r="G63" s="300"/>
      <c r="H63" s="37"/>
    </row>
    <row r="64" spans="2:16" ht="28" x14ac:dyDescent="0.35">
      <c r="B64" s="298"/>
      <c r="C64" s="38" t="s">
        <v>55</v>
      </c>
      <c r="D64" s="39"/>
      <c r="E64" s="289"/>
      <c r="F64" s="289"/>
      <c r="G64" s="289"/>
      <c r="H64" s="41"/>
    </row>
    <row r="65" spans="2:8" ht="28" x14ac:dyDescent="0.35">
      <c r="B65" s="298"/>
      <c r="C65" s="34" t="s">
        <v>56</v>
      </c>
      <c r="D65" s="35"/>
      <c r="E65" s="300"/>
      <c r="F65" s="300"/>
      <c r="G65" s="300"/>
      <c r="H65" s="37"/>
    </row>
    <row r="66" spans="2:8" ht="153.65" customHeight="1" x14ac:dyDescent="0.35">
      <c r="B66" s="298"/>
      <c r="C66" s="38" t="s">
        <v>170</v>
      </c>
      <c r="D66" s="191"/>
      <c r="E66" s="348"/>
      <c r="F66" s="348"/>
      <c r="G66" s="348"/>
      <c r="H66" s="224"/>
    </row>
    <row r="67" spans="2:8" ht="87" customHeight="1" x14ac:dyDescent="0.35">
      <c r="B67" s="298"/>
      <c r="C67" s="34" t="s">
        <v>171</v>
      </c>
      <c r="D67" s="140"/>
      <c r="E67" s="288"/>
      <c r="F67" s="288"/>
      <c r="G67" s="288"/>
      <c r="H67" s="225"/>
    </row>
    <row r="68" spans="2:8" ht="42" x14ac:dyDescent="0.35">
      <c r="B68" s="298"/>
      <c r="C68" s="38" t="s">
        <v>53</v>
      </c>
      <c r="D68" s="39"/>
      <c r="E68" s="289"/>
      <c r="F68" s="289"/>
      <c r="G68" s="289"/>
      <c r="H68" s="41"/>
    </row>
    <row r="69" spans="2:8" ht="15" thickBot="1" x14ac:dyDescent="0.4">
      <c r="B69" s="299"/>
      <c r="C69" s="226" t="s">
        <v>103</v>
      </c>
      <c r="D69" s="51">
        <f>SUM(D63:D68)</f>
        <v>0</v>
      </c>
      <c r="E69" s="358"/>
      <c r="F69" s="359"/>
      <c r="G69" s="360"/>
      <c r="H69" s="56"/>
    </row>
    <row r="70" spans="2:8" ht="26.5" thickBot="1" x14ac:dyDescent="0.65">
      <c r="B70" s="10"/>
      <c r="C70" s="44"/>
      <c r="D70" s="45"/>
      <c r="E70" s="46"/>
      <c r="H70" s="46"/>
    </row>
    <row r="71" spans="2:8" ht="28" x14ac:dyDescent="0.35">
      <c r="B71" s="53"/>
      <c r="C71" s="127" t="s">
        <v>0</v>
      </c>
      <c r="D71" s="87" t="s">
        <v>106</v>
      </c>
      <c r="E71" s="361" t="s">
        <v>2</v>
      </c>
      <c r="F71" s="362"/>
      <c r="G71" s="363"/>
      <c r="H71" s="139" t="s">
        <v>4</v>
      </c>
    </row>
    <row r="72" spans="2:8" ht="84" customHeight="1" x14ac:dyDescent="0.35">
      <c r="B72" s="298" t="s">
        <v>57</v>
      </c>
      <c r="C72" s="34" t="s">
        <v>58</v>
      </c>
      <c r="D72" s="35">
        <v>0</v>
      </c>
      <c r="E72" s="300"/>
      <c r="F72" s="300"/>
      <c r="G72" s="300"/>
      <c r="H72" s="37"/>
    </row>
    <row r="73" spans="2:8" ht="28" x14ac:dyDescent="0.35">
      <c r="B73" s="298"/>
      <c r="C73" s="38" t="s">
        <v>60</v>
      </c>
      <c r="D73" s="39"/>
      <c r="E73" s="289"/>
      <c r="F73" s="289"/>
      <c r="G73" s="289"/>
      <c r="H73" s="41"/>
    </row>
    <row r="74" spans="2:8" ht="84" x14ac:dyDescent="0.35">
      <c r="B74" s="298"/>
      <c r="C74" s="34" t="s">
        <v>63</v>
      </c>
      <c r="D74" s="35"/>
      <c r="E74" s="300"/>
      <c r="F74" s="300"/>
      <c r="G74" s="300"/>
      <c r="H74" s="37"/>
    </row>
    <row r="75" spans="2:8" ht="28" x14ac:dyDescent="0.35">
      <c r="B75" s="298"/>
      <c r="C75" s="38" t="s">
        <v>65</v>
      </c>
      <c r="D75" s="39"/>
      <c r="E75" s="289"/>
      <c r="F75" s="289"/>
      <c r="G75" s="289"/>
      <c r="H75" s="41"/>
    </row>
    <row r="76" spans="2:8" x14ac:dyDescent="0.35">
      <c r="B76" s="298"/>
      <c r="C76" s="34" t="s">
        <v>59</v>
      </c>
      <c r="D76" s="35"/>
      <c r="E76" s="300"/>
      <c r="F76" s="300"/>
      <c r="G76" s="300"/>
      <c r="H76" s="37"/>
    </row>
    <row r="77" spans="2:8" ht="26.15" customHeight="1" thickBot="1" x14ac:dyDescent="0.4">
      <c r="B77" s="299"/>
      <c r="C77" s="221" t="s">
        <v>103</v>
      </c>
      <c r="D77" s="222">
        <f>SUM(D72:D76)</f>
        <v>0</v>
      </c>
      <c r="E77" s="364"/>
      <c r="F77" s="364"/>
      <c r="G77" s="364"/>
      <c r="H77" s="223"/>
    </row>
    <row r="78" spans="2:8" ht="15" thickBot="1" x14ac:dyDescent="0.4">
      <c r="B78" s="57"/>
      <c r="C78" s="58"/>
      <c r="D78" s="30"/>
      <c r="E78" s="28"/>
      <c r="H78" s="28"/>
    </row>
    <row r="79" spans="2:8" ht="28.5" thickBot="1" x14ac:dyDescent="0.4">
      <c r="B79" s="53"/>
      <c r="C79" s="78" t="s">
        <v>0</v>
      </c>
      <c r="D79" s="87" t="s">
        <v>106</v>
      </c>
      <c r="E79" s="342" t="s">
        <v>2</v>
      </c>
      <c r="F79" s="342"/>
      <c r="G79" s="342"/>
      <c r="H79" s="78" t="s">
        <v>4</v>
      </c>
    </row>
    <row r="80" spans="2:8" ht="48" customHeight="1" x14ac:dyDescent="0.35">
      <c r="B80" s="297" t="s">
        <v>66</v>
      </c>
      <c r="C80" s="38" t="s">
        <v>67</v>
      </c>
      <c r="D80" s="39"/>
      <c r="E80" s="289"/>
      <c r="F80" s="289"/>
      <c r="G80" s="289"/>
      <c r="H80" s="40"/>
    </row>
    <row r="81" spans="1:10" ht="85" customHeight="1" x14ac:dyDescent="0.35">
      <c r="B81" s="298"/>
      <c r="C81" s="34" t="s">
        <v>68</v>
      </c>
      <c r="D81" s="35"/>
      <c r="E81" s="300"/>
      <c r="F81" s="300"/>
      <c r="G81" s="300"/>
      <c r="H81" s="36"/>
    </row>
    <row r="82" spans="1:10" ht="72" customHeight="1" x14ac:dyDescent="0.35">
      <c r="B82" s="298"/>
      <c r="C82" s="38" t="s">
        <v>70</v>
      </c>
      <c r="D82" s="39"/>
      <c r="E82" s="289"/>
      <c r="F82" s="289"/>
      <c r="G82" s="289"/>
      <c r="H82" s="40"/>
    </row>
    <row r="83" spans="1:10" ht="47.15" customHeight="1" x14ac:dyDescent="0.35">
      <c r="B83" s="298"/>
      <c r="C83" s="34" t="s">
        <v>69</v>
      </c>
      <c r="D83" s="35"/>
      <c r="E83" s="300"/>
      <c r="F83" s="300"/>
      <c r="G83" s="300"/>
      <c r="H83" s="36"/>
    </row>
    <row r="84" spans="1:10" ht="43" customHeight="1" x14ac:dyDescent="0.35">
      <c r="B84" s="298"/>
      <c r="C84" s="38" t="s">
        <v>176</v>
      </c>
      <c r="D84" s="39"/>
      <c r="E84" s="289"/>
      <c r="F84" s="289"/>
      <c r="G84" s="289"/>
      <c r="H84" s="40"/>
    </row>
    <row r="85" spans="1:10" ht="117.65" customHeight="1" thickBot="1" x14ac:dyDescent="0.4">
      <c r="B85" s="299"/>
      <c r="C85" s="34" t="s">
        <v>71</v>
      </c>
      <c r="D85" s="35"/>
      <c r="E85" s="300"/>
      <c r="F85" s="300"/>
      <c r="G85" s="300"/>
      <c r="H85" s="36"/>
    </row>
    <row r="86" spans="1:10" x14ac:dyDescent="0.35">
      <c r="B86" s="57"/>
      <c r="C86" s="142" t="s">
        <v>103</v>
      </c>
      <c r="D86" s="143">
        <f>SUM(D80:D85)</f>
        <v>0</v>
      </c>
      <c r="E86" s="289"/>
      <c r="F86" s="289"/>
      <c r="G86" s="289"/>
      <c r="H86" s="40"/>
    </row>
    <row r="87" spans="1:10" ht="15" thickBot="1" x14ac:dyDescent="0.4">
      <c r="B87" s="57"/>
      <c r="C87" s="58"/>
      <c r="D87" s="30"/>
      <c r="E87" s="28"/>
      <c r="H87" s="28"/>
    </row>
    <row r="88" spans="1:10" ht="28" x14ac:dyDescent="0.35">
      <c r="B88" s="53"/>
      <c r="C88" s="127" t="s">
        <v>0</v>
      </c>
      <c r="D88" s="127" t="s">
        <v>106</v>
      </c>
      <c r="E88" s="365" t="s">
        <v>2</v>
      </c>
      <c r="F88" s="365"/>
      <c r="G88" s="365"/>
      <c r="H88" s="228" t="s">
        <v>4</v>
      </c>
    </row>
    <row r="89" spans="1:10" ht="83.15" customHeight="1" x14ac:dyDescent="0.35">
      <c r="B89" s="298" t="s">
        <v>100</v>
      </c>
      <c r="C89" s="34" t="s">
        <v>99</v>
      </c>
      <c r="D89" s="140"/>
      <c r="E89" s="288"/>
      <c r="F89" s="288"/>
      <c r="G89" s="288"/>
      <c r="H89" s="225"/>
    </row>
    <row r="90" spans="1:10" ht="90.65" customHeight="1" thickBot="1" x14ac:dyDescent="0.4">
      <c r="B90" s="299"/>
      <c r="C90" s="50" t="s">
        <v>107</v>
      </c>
      <c r="D90" s="164"/>
      <c r="E90" s="366"/>
      <c r="F90" s="366"/>
      <c r="G90" s="366"/>
      <c r="H90" s="229"/>
    </row>
    <row r="91" spans="1:10" x14ac:dyDescent="0.35">
      <c r="C91" s="230" t="s">
        <v>103</v>
      </c>
      <c r="D91" s="231">
        <f>D89+D90</f>
        <v>0</v>
      </c>
      <c r="E91" s="347"/>
      <c r="F91" s="347"/>
      <c r="G91" s="347"/>
      <c r="H91" s="168"/>
    </row>
    <row r="94" spans="1:10" x14ac:dyDescent="0.35">
      <c r="A94" s="28"/>
      <c r="B94" s="28"/>
      <c r="C94" s="28"/>
      <c r="D94" s="28"/>
      <c r="E94" s="28"/>
      <c r="F94" s="321"/>
      <c r="G94" s="321"/>
      <c r="H94" s="321"/>
      <c r="I94" s="321"/>
      <c r="J94" s="93"/>
    </row>
    <row r="95" spans="1:10" ht="30.65" customHeight="1" x14ac:dyDescent="0.35">
      <c r="B95" s="89" t="s">
        <v>46</v>
      </c>
      <c r="C95" s="90"/>
      <c r="D95" s="91"/>
      <c r="E95" s="92">
        <f>Tableau336491317[[#Totals],[Note 
pondérée]]+F34+Tableau33827121620[[#Totals],[Note 
pondérée]]+Tableau3386111519[[#Totals],[Note 
pondérée]]</f>
        <v>0</v>
      </c>
      <c r="F95" s="93"/>
      <c r="G95" s="28"/>
      <c r="H95" s="29"/>
      <c r="I95" s="29"/>
      <c r="J95" s="28"/>
    </row>
    <row r="96" spans="1:10" ht="34.5" customHeight="1" x14ac:dyDescent="0.35">
      <c r="B96" s="94" t="s">
        <v>47</v>
      </c>
      <c r="C96" s="95"/>
      <c r="D96" s="96"/>
      <c r="E96" s="92">
        <f>F57</f>
        <v>22.5</v>
      </c>
      <c r="F96" s="28"/>
      <c r="G96" s="28"/>
      <c r="H96" s="29"/>
    </row>
    <row r="97" spans="2:8" ht="30.65" customHeight="1" x14ac:dyDescent="0.35">
      <c r="B97" s="94" t="s">
        <v>48</v>
      </c>
      <c r="C97" s="95"/>
      <c r="D97" s="96"/>
      <c r="E97" s="92">
        <f>D69+D77+D86+D91</f>
        <v>0</v>
      </c>
      <c r="F97" s="28"/>
      <c r="G97" s="28"/>
      <c r="H97" s="28"/>
    </row>
    <row r="98" spans="2:8" ht="27.65" customHeight="1" x14ac:dyDescent="0.35">
      <c r="B98" s="73" t="s">
        <v>49</v>
      </c>
      <c r="C98" s="74"/>
      <c r="D98" s="75"/>
      <c r="E98" s="92">
        <f>SUM(E95:E97)</f>
        <v>22.5</v>
      </c>
      <c r="F98" s="28"/>
      <c r="G98" s="28"/>
      <c r="H98" s="29"/>
    </row>
    <row r="101" spans="2:8" ht="32.5" customHeight="1" x14ac:dyDescent="0.35">
      <c r="B101" s="328" t="s">
        <v>110</v>
      </c>
      <c r="C101" s="329"/>
      <c r="D101" s="330"/>
      <c r="E101" s="99">
        <f>E95+E96</f>
        <v>22.5</v>
      </c>
    </row>
    <row r="102" spans="2:8" ht="71.5" customHeight="1" x14ac:dyDescent="0.35">
      <c r="B102" s="97" t="s">
        <v>112</v>
      </c>
      <c r="C102" s="329" t="s">
        <v>113</v>
      </c>
      <c r="D102" s="330"/>
      <c r="E102" s="98" t="s">
        <v>116</v>
      </c>
    </row>
    <row r="103" spans="2:8" ht="28.5" customHeight="1" x14ac:dyDescent="0.35">
      <c r="B103" s="333" t="s">
        <v>109</v>
      </c>
      <c r="C103" s="331" t="s">
        <v>181</v>
      </c>
      <c r="D103" s="332"/>
      <c r="E103" s="80"/>
    </row>
    <row r="104" spans="2:8" ht="28.5" customHeight="1" x14ac:dyDescent="0.35">
      <c r="B104" s="334"/>
      <c r="C104" s="331" t="s">
        <v>150</v>
      </c>
      <c r="D104" s="332"/>
      <c r="E104" s="80"/>
    </row>
    <row r="105" spans="2:8" ht="28.5" customHeight="1" x14ac:dyDescent="0.35">
      <c r="B105" s="333" t="s">
        <v>111</v>
      </c>
      <c r="C105" s="331" t="s">
        <v>182</v>
      </c>
      <c r="D105" s="332"/>
      <c r="E105" s="80"/>
    </row>
    <row r="106" spans="2:8" ht="21.65" customHeight="1" x14ac:dyDescent="0.35">
      <c r="B106" s="334"/>
      <c r="C106" s="331" t="s">
        <v>147</v>
      </c>
      <c r="D106" s="332"/>
      <c r="E106" s="80"/>
    </row>
    <row r="107" spans="2:8" ht="21.65" customHeight="1" x14ac:dyDescent="0.35">
      <c r="B107" s="333" t="s">
        <v>108</v>
      </c>
      <c r="C107" s="331" t="s">
        <v>183</v>
      </c>
      <c r="D107" s="332"/>
      <c r="E107" s="80"/>
    </row>
    <row r="108" spans="2:8" ht="30.65" customHeight="1" x14ac:dyDescent="0.35">
      <c r="B108" s="334"/>
      <c r="C108" s="331" t="s">
        <v>145</v>
      </c>
      <c r="D108" s="332"/>
      <c r="E108" s="80"/>
    </row>
    <row r="109" spans="2:8" ht="29.15" customHeight="1" x14ac:dyDescent="0.35">
      <c r="B109" s="28"/>
      <c r="C109" s="28"/>
      <c r="D109" s="28"/>
      <c r="E109" s="28"/>
      <c r="F109" s="28"/>
      <c r="G109" s="28"/>
      <c r="H109" s="29"/>
    </row>
    <row r="110" spans="2:8" x14ac:dyDescent="0.35">
      <c r="B110" s="28"/>
      <c r="C110" s="33"/>
      <c r="D110" s="30"/>
      <c r="E110" s="30"/>
      <c r="F110" s="30"/>
      <c r="G110" s="28"/>
      <c r="H110" s="28"/>
    </row>
    <row r="111" spans="2:8" ht="15" customHeight="1" x14ac:dyDescent="0.35">
      <c r="B111" s="335" t="s">
        <v>45</v>
      </c>
      <c r="C111" s="338"/>
      <c r="D111" s="338"/>
      <c r="E111" s="338"/>
      <c r="F111" s="338"/>
      <c r="G111" s="338"/>
      <c r="H111" s="338"/>
    </row>
    <row r="112" spans="2:8" x14ac:dyDescent="0.35">
      <c r="B112" s="336"/>
      <c r="C112" s="338"/>
      <c r="D112" s="338"/>
      <c r="E112" s="338"/>
      <c r="F112" s="338"/>
      <c r="G112" s="338"/>
      <c r="H112" s="338"/>
    </row>
    <row r="113" spans="2:8" x14ac:dyDescent="0.35">
      <c r="B113" s="336"/>
      <c r="C113" s="338"/>
      <c r="D113" s="338"/>
      <c r="E113" s="338"/>
      <c r="F113" s="338"/>
      <c r="G113" s="338"/>
      <c r="H113" s="338"/>
    </row>
    <row r="114" spans="2:8" x14ac:dyDescent="0.35">
      <c r="B114" s="336"/>
      <c r="C114" s="338"/>
      <c r="D114" s="338"/>
      <c r="E114" s="338"/>
      <c r="F114" s="338"/>
      <c r="G114" s="338"/>
      <c r="H114" s="338"/>
    </row>
    <row r="115" spans="2:8" x14ac:dyDescent="0.35">
      <c r="B115" s="337"/>
      <c r="C115" s="338"/>
      <c r="D115" s="338"/>
      <c r="E115" s="338"/>
      <c r="F115" s="338"/>
      <c r="G115" s="338"/>
      <c r="H115" s="338"/>
    </row>
    <row r="116" spans="2:8" ht="15.75" customHeight="1" x14ac:dyDescent="0.35">
      <c r="B116" s="28"/>
      <c r="C116" s="33"/>
      <c r="D116" s="30"/>
      <c r="E116" s="30"/>
      <c r="F116" s="30"/>
      <c r="G116" s="28"/>
      <c r="H116" s="28"/>
    </row>
    <row r="117" spans="2:8" x14ac:dyDescent="0.35">
      <c r="B117" s="28"/>
      <c r="C117" s="33"/>
      <c r="D117" s="30"/>
      <c r="E117" s="30"/>
      <c r="F117" s="30"/>
      <c r="G117" s="28"/>
      <c r="H117" s="28"/>
    </row>
    <row r="118" spans="2:8" ht="22.5" customHeight="1" x14ac:dyDescent="0.35">
      <c r="B118" s="72" t="s">
        <v>17</v>
      </c>
      <c r="C118" s="320"/>
      <c r="D118" s="320"/>
      <c r="E118" s="320"/>
      <c r="F118" s="320"/>
      <c r="G118" s="320"/>
      <c r="H118" s="320"/>
    </row>
    <row r="119" spans="2:8" ht="20.25" customHeight="1" x14ac:dyDescent="0.35">
      <c r="B119" s="72" t="s">
        <v>8</v>
      </c>
      <c r="C119" s="320"/>
      <c r="D119" s="320"/>
      <c r="E119" s="320"/>
      <c r="F119" s="320"/>
      <c r="G119" s="320"/>
      <c r="H119" s="320"/>
    </row>
    <row r="120" spans="2:8" ht="18" customHeight="1" x14ac:dyDescent="0.35">
      <c r="B120" s="72" t="s">
        <v>20</v>
      </c>
      <c r="C120" s="320"/>
      <c r="D120" s="320"/>
      <c r="E120" s="320"/>
      <c r="F120" s="320"/>
      <c r="G120" s="320"/>
      <c r="H120" s="320"/>
    </row>
    <row r="121" spans="2:8" ht="15.75" customHeight="1" x14ac:dyDescent="0.35">
      <c r="B121" s="72" t="s">
        <v>9</v>
      </c>
      <c r="C121" s="320"/>
      <c r="D121" s="320"/>
      <c r="E121" s="320"/>
      <c r="F121" s="320"/>
      <c r="G121" s="320"/>
      <c r="H121" s="320"/>
    </row>
    <row r="122" spans="2:8" ht="25" customHeight="1" x14ac:dyDescent="0.35">
      <c r="B122" s="72" t="s">
        <v>10</v>
      </c>
      <c r="C122" s="320"/>
      <c r="D122" s="320"/>
      <c r="E122" s="320"/>
      <c r="F122" s="320"/>
      <c r="G122" s="320"/>
      <c r="H122" s="320"/>
    </row>
    <row r="123" spans="2:8" ht="25" customHeight="1" x14ac:dyDescent="0.35">
      <c r="B123" s="72" t="s">
        <v>11</v>
      </c>
      <c r="C123" s="320"/>
      <c r="D123" s="320"/>
      <c r="E123" s="320"/>
      <c r="F123" s="320"/>
      <c r="G123" s="320"/>
      <c r="H123" s="320"/>
    </row>
    <row r="124" spans="2:8" ht="87" customHeight="1" x14ac:dyDescent="0.35">
      <c r="B124" s="76" t="s">
        <v>18</v>
      </c>
      <c r="C124" s="327" t="s">
        <v>13</v>
      </c>
      <c r="D124" s="327"/>
      <c r="E124" s="327"/>
      <c r="F124" s="327"/>
      <c r="G124" s="327"/>
      <c r="H124" s="327"/>
    </row>
    <row r="125" spans="2:8" ht="50.15" customHeight="1" x14ac:dyDescent="0.35">
      <c r="B125" s="72" t="s">
        <v>12</v>
      </c>
      <c r="C125" s="320"/>
      <c r="D125" s="320"/>
      <c r="E125" s="320"/>
      <c r="F125" s="320"/>
      <c r="G125" s="320"/>
      <c r="H125" s="320"/>
    </row>
    <row r="126" spans="2:8" x14ac:dyDescent="0.35">
      <c r="B126" s="28"/>
      <c r="C126" s="28"/>
      <c r="D126" s="28"/>
      <c r="E126" s="28"/>
      <c r="F126" s="28"/>
      <c r="G126" s="28"/>
      <c r="H126" s="28"/>
    </row>
  </sheetData>
  <mergeCells count="76">
    <mergeCell ref="C122:H122"/>
    <mergeCell ref="C123:H123"/>
    <mergeCell ref="C124:H124"/>
    <mergeCell ref="C125:H125"/>
    <mergeCell ref="B111:B115"/>
    <mergeCell ref="C111:H115"/>
    <mergeCell ref="C118:H118"/>
    <mergeCell ref="C119:H119"/>
    <mergeCell ref="C120:H120"/>
    <mergeCell ref="C121:H121"/>
    <mergeCell ref="B105:B106"/>
    <mergeCell ref="C105:D105"/>
    <mergeCell ref="C106:D106"/>
    <mergeCell ref="B107:B108"/>
    <mergeCell ref="C107:D107"/>
    <mergeCell ref="C108:D108"/>
    <mergeCell ref="F94:G94"/>
    <mergeCell ref="H94:I94"/>
    <mergeCell ref="B101:D101"/>
    <mergeCell ref="C102:D102"/>
    <mergeCell ref="B103:B104"/>
    <mergeCell ref="C103:D103"/>
    <mergeCell ref="C104:D104"/>
    <mergeCell ref="E91:G91"/>
    <mergeCell ref="E77:G77"/>
    <mergeCell ref="E79:G79"/>
    <mergeCell ref="B80:B85"/>
    <mergeCell ref="E80:G80"/>
    <mergeCell ref="E81:G81"/>
    <mergeCell ref="E82:G82"/>
    <mergeCell ref="E83:G83"/>
    <mergeCell ref="E84:G84"/>
    <mergeCell ref="E85:G85"/>
    <mergeCell ref="E86:G86"/>
    <mergeCell ref="E88:G88"/>
    <mergeCell ref="B89:B90"/>
    <mergeCell ref="E89:G89"/>
    <mergeCell ref="E90:G90"/>
    <mergeCell ref="E71:G71"/>
    <mergeCell ref="B72:B77"/>
    <mergeCell ref="E72:G72"/>
    <mergeCell ref="E73:G73"/>
    <mergeCell ref="E74:G74"/>
    <mergeCell ref="E75:G75"/>
    <mergeCell ref="E76:G76"/>
    <mergeCell ref="B38:B41"/>
    <mergeCell ref="B44:B47"/>
    <mergeCell ref="B52:B57"/>
    <mergeCell ref="E62:G62"/>
    <mergeCell ref="B63:B69"/>
    <mergeCell ref="E63:G63"/>
    <mergeCell ref="E64:G64"/>
    <mergeCell ref="E65:G65"/>
    <mergeCell ref="E66:G66"/>
    <mergeCell ref="E67:G67"/>
    <mergeCell ref="E68:G68"/>
    <mergeCell ref="E69:G69"/>
    <mergeCell ref="B28:B34"/>
    <mergeCell ref="A7:B7"/>
    <mergeCell ref="C7:H7"/>
    <mergeCell ref="A8:B8"/>
    <mergeCell ref="C8:H8"/>
    <mergeCell ref="A9:B9"/>
    <mergeCell ref="C9:H9"/>
    <mergeCell ref="A10:B10"/>
    <mergeCell ref="C10:H10"/>
    <mergeCell ref="B12:H12"/>
    <mergeCell ref="A14:H15"/>
    <mergeCell ref="B21:B25"/>
    <mergeCell ref="A6:B6"/>
    <mergeCell ref="C6:H6"/>
    <mergeCell ref="A2:H2"/>
    <mergeCell ref="A4:B4"/>
    <mergeCell ref="C4:H4"/>
    <mergeCell ref="A5:B5"/>
    <mergeCell ref="C5:H5"/>
  </mergeCells>
  <pageMargins left="0.7" right="0.7" top="0.75" bottom="0.75" header="0.3" footer="0.3"/>
  <pageSetup paperSize="9" orientation="portrait" r:id="rId1"/>
  <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ACE30-9E68-4F53-9040-CE1AD0B31FB3}">
  <dimension ref="A1:R127"/>
  <sheetViews>
    <sheetView topLeftCell="A103" zoomScale="80" zoomScaleNormal="80" workbookViewId="0">
      <selection activeCell="C109" sqref="C109:D109"/>
    </sheetView>
  </sheetViews>
  <sheetFormatPr baseColWidth="10" defaultRowHeight="14.5" x14ac:dyDescent="0.35"/>
  <cols>
    <col min="1" max="1" width="27.7265625" customWidth="1"/>
    <col min="2" max="2" width="25.453125" customWidth="1"/>
    <col min="3" max="3" width="61.26953125" customWidth="1"/>
    <col min="5" max="5" width="18.1796875" customWidth="1"/>
    <col min="6" max="6" width="14.7265625" customWidth="1"/>
    <col min="7" max="7" width="15.7265625" customWidth="1"/>
    <col min="8" max="8" width="16.81640625" customWidth="1"/>
    <col min="13" max="13" width="65" customWidth="1"/>
  </cols>
  <sheetData>
    <row r="1" spans="1:8" ht="104" customHeight="1" x14ac:dyDescent="0.35"/>
    <row r="2" spans="1:8" ht="32" customHeight="1" x14ac:dyDescent="0.35">
      <c r="A2" s="314" t="s">
        <v>177</v>
      </c>
      <c r="B2" s="314"/>
      <c r="C2" s="314"/>
      <c r="D2" s="314"/>
      <c r="E2" s="314"/>
      <c r="F2" s="314"/>
      <c r="G2" s="314"/>
      <c r="H2" s="314"/>
    </row>
    <row r="3" spans="1:8" x14ac:dyDescent="0.35">
      <c r="A3" s="28"/>
      <c r="B3" s="29"/>
      <c r="C3" s="30"/>
      <c r="D3" s="30"/>
      <c r="E3" s="30"/>
      <c r="F3" s="28"/>
      <c r="G3" s="28"/>
      <c r="H3" s="28"/>
    </row>
    <row r="4" spans="1:8" x14ac:dyDescent="0.35">
      <c r="A4" s="309" t="s">
        <v>6</v>
      </c>
      <c r="B4" s="310"/>
      <c r="C4" s="313"/>
      <c r="D4" s="313"/>
      <c r="E4" s="313"/>
      <c r="F4" s="313"/>
      <c r="G4" s="313"/>
      <c r="H4" s="313"/>
    </row>
    <row r="5" spans="1:8" x14ac:dyDescent="0.35">
      <c r="A5" s="309" t="s">
        <v>7</v>
      </c>
      <c r="B5" s="310"/>
      <c r="C5" s="313"/>
      <c r="D5" s="313"/>
      <c r="E5" s="313"/>
      <c r="F5" s="313"/>
      <c r="G5" s="313"/>
      <c r="H5" s="313"/>
    </row>
    <row r="6" spans="1:8" x14ac:dyDescent="0.35">
      <c r="A6" s="309" t="s">
        <v>15</v>
      </c>
      <c r="B6" s="310"/>
      <c r="C6" s="313"/>
      <c r="D6" s="313"/>
      <c r="E6" s="313"/>
      <c r="F6" s="313"/>
      <c r="G6" s="313"/>
      <c r="H6" s="313"/>
    </row>
    <row r="7" spans="1:8" x14ac:dyDescent="0.35">
      <c r="A7" s="309" t="s">
        <v>21</v>
      </c>
      <c r="B7" s="310"/>
      <c r="C7" s="313"/>
      <c r="D7" s="313"/>
      <c r="E7" s="313"/>
      <c r="F7" s="313"/>
      <c r="G7" s="313"/>
      <c r="H7" s="313"/>
    </row>
    <row r="8" spans="1:8" x14ac:dyDescent="0.35">
      <c r="A8" s="309" t="s">
        <v>14</v>
      </c>
      <c r="B8" s="310"/>
      <c r="C8" s="313"/>
      <c r="D8" s="313"/>
      <c r="E8" s="313"/>
      <c r="F8" s="313"/>
      <c r="G8" s="313"/>
      <c r="H8" s="313"/>
    </row>
    <row r="9" spans="1:8" ht="30.75" customHeight="1" x14ac:dyDescent="0.35">
      <c r="A9" s="311" t="s">
        <v>19</v>
      </c>
      <c r="B9" s="312"/>
      <c r="C9" s="313"/>
      <c r="D9" s="313"/>
      <c r="E9" s="313"/>
      <c r="F9" s="313"/>
      <c r="G9" s="313"/>
      <c r="H9" s="313"/>
    </row>
    <row r="10" spans="1:8" x14ac:dyDescent="0.35">
      <c r="A10" s="309" t="s">
        <v>16</v>
      </c>
      <c r="B10" s="310"/>
      <c r="C10" s="313"/>
      <c r="D10" s="313"/>
      <c r="E10" s="313"/>
      <c r="F10" s="313"/>
      <c r="G10" s="313"/>
      <c r="H10" s="313"/>
    </row>
    <row r="11" spans="1:8" x14ac:dyDescent="0.35">
      <c r="A11" s="28"/>
      <c r="B11" s="29"/>
      <c r="C11" s="30"/>
      <c r="D11" s="30"/>
      <c r="E11" s="30"/>
      <c r="F11" s="28"/>
      <c r="G11" s="28"/>
      <c r="H11" s="28"/>
    </row>
    <row r="12" spans="1:8" ht="90" customHeight="1" x14ac:dyDescent="0.35">
      <c r="A12" s="31"/>
      <c r="B12" s="301" t="s">
        <v>52</v>
      </c>
      <c r="C12" s="301"/>
      <c r="D12" s="301"/>
      <c r="E12" s="301"/>
      <c r="F12" s="301"/>
      <c r="G12" s="301"/>
      <c r="H12" s="301"/>
    </row>
    <row r="13" spans="1:8" ht="29.25" customHeight="1" x14ac:dyDescent="0.35">
      <c r="A13" s="31"/>
      <c r="B13" s="32"/>
      <c r="C13" s="32"/>
      <c r="D13" s="32"/>
      <c r="E13" s="32"/>
      <c r="F13" s="32"/>
      <c r="G13" s="32"/>
      <c r="H13" s="28"/>
    </row>
    <row r="14" spans="1:8" ht="31.5" customHeight="1" x14ac:dyDescent="0.35">
      <c r="A14" s="302" t="s">
        <v>101</v>
      </c>
      <c r="B14" s="302"/>
      <c r="C14" s="302"/>
      <c r="D14" s="302"/>
      <c r="E14" s="302"/>
      <c r="F14" s="302"/>
      <c r="G14" s="302"/>
      <c r="H14" s="302"/>
    </row>
    <row r="15" spans="1:8" ht="177.65" customHeight="1" x14ac:dyDescent="0.35">
      <c r="A15" s="302"/>
      <c r="B15" s="302"/>
      <c r="C15" s="302"/>
      <c r="D15" s="302"/>
      <c r="E15" s="302"/>
      <c r="F15" s="302"/>
      <c r="G15" s="302"/>
      <c r="H15" s="302"/>
    </row>
    <row r="16" spans="1:8" x14ac:dyDescent="0.35">
      <c r="C16" s="1"/>
      <c r="D16" s="2"/>
      <c r="E16" s="2"/>
      <c r="F16" s="2"/>
    </row>
    <row r="17" spans="1:8" x14ac:dyDescent="0.35">
      <c r="C17" s="1"/>
      <c r="D17" s="2"/>
      <c r="E17" s="2"/>
      <c r="F17" s="2"/>
    </row>
    <row r="18" spans="1:8" ht="26" x14ac:dyDescent="0.6">
      <c r="B18" s="10" t="s">
        <v>32</v>
      </c>
      <c r="C18" s="4"/>
      <c r="D18" s="6"/>
      <c r="E18" s="6"/>
      <c r="F18" s="6"/>
      <c r="G18" s="3"/>
      <c r="H18" s="3"/>
    </row>
    <row r="19" spans="1:8" ht="26.5" thickBot="1" x14ac:dyDescent="0.65">
      <c r="B19" s="3"/>
      <c r="C19" s="4"/>
      <c r="D19" s="6"/>
      <c r="E19" s="6"/>
      <c r="F19" s="6"/>
      <c r="G19" s="3"/>
      <c r="H19" s="3"/>
    </row>
    <row r="20" spans="1:8" ht="67" customHeight="1" x14ac:dyDescent="0.35">
      <c r="A20" s="2"/>
      <c r="B20" s="53"/>
      <c r="C20" s="177" t="s">
        <v>0</v>
      </c>
      <c r="D20" s="127" t="s">
        <v>169</v>
      </c>
      <c r="E20" s="178" t="s">
        <v>1</v>
      </c>
      <c r="F20" s="177" t="s">
        <v>3</v>
      </c>
      <c r="G20" s="178" t="s">
        <v>2</v>
      </c>
      <c r="H20" s="179" t="s">
        <v>44</v>
      </c>
    </row>
    <row r="21" spans="1:8" ht="135" customHeight="1" x14ac:dyDescent="0.35">
      <c r="B21" s="298" t="s">
        <v>33</v>
      </c>
      <c r="C21" s="21" t="s">
        <v>64</v>
      </c>
      <c r="D21" s="113"/>
      <c r="E21" s="113">
        <v>2</v>
      </c>
      <c r="F21" s="113">
        <f>Tableau33649131721[[#This Row],[Pondération]]*Tableau33649131721[[#This Row],[Note (de 1 à 4)]]</f>
        <v>0</v>
      </c>
      <c r="G21" s="114"/>
      <c r="H21" s="159"/>
    </row>
    <row r="22" spans="1:8" ht="58.5" customHeight="1" x14ac:dyDescent="0.35">
      <c r="B22" s="298"/>
      <c r="C22" s="17" t="s">
        <v>29</v>
      </c>
      <c r="D22" s="82"/>
      <c r="E22" s="82">
        <v>2</v>
      </c>
      <c r="F22" s="82">
        <f>Tableau33649131721[[#This Row],[Pondération]]*Tableau33649131721[[#This Row],[Note (de 1 à 4)]]</f>
        <v>0</v>
      </c>
      <c r="G22" s="115"/>
      <c r="H22" s="158"/>
    </row>
    <row r="23" spans="1:8" ht="47.5" customHeight="1" x14ac:dyDescent="0.35">
      <c r="B23" s="298"/>
      <c r="C23" s="21" t="s">
        <v>30</v>
      </c>
      <c r="D23" s="113"/>
      <c r="E23" s="113">
        <v>2</v>
      </c>
      <c r="F23" s="113">
        <f>Tableau33649131721[[#This Row],[Pondération]]*Tableau33649131721[[#This Row],[Note (de 1 à 4)]]</f>
        <v>0</v>
      </c>
      <c r="G23" s="114"/>
      <c r="H23" s="159"/>
    </row>
    <row r="24" spans="1:8" ht="42" customHeight="1" x14ac:dyDescent="0.35">
      <c r="B24" s="298"/>
      <c r="C24" s="17" t="s">
        <v>92</v>
      </c>
      <c r="D24" s="82"/>
      <c r="E24" s="82">
        <v>2</v>
      </c>
      <c r="F24" s="82">
        <f>Tableau33649131721[[#This Row],[Pondération]]*Tableau33649131721[[#This Row],[Note (de 1 à 4)]]</f>
        <v>0</v>
      </c>
      <c r="G24" s="115"/>
      <c r="H24" s="158"/>
    </row>
    <row r="25" spans="1:8" ht="55.5" customHeight="1" thickBot="1" x14ac:dyDescent="0.4">
      <c r="B25" s="299"/>
      <c r="C25" s="235" t="s">
        <v>102</v>
      </c>
      <c r="D25" s="205"/>
      <c r="E25" s="205"/>
      <c r="F25" s="205">
        <f>SUM(Tableau33649131721[Note 
pondérée])</f>
        <v>0</v>
      </c>
      <c r="G25" s="236"/>
      <c r="H25" s="237"/>
    </row>
    <row r="26" spans="1:8" ht="37" customHeight="1" thickBot="1" x14ac:dyDescent="0.65">
      <c r="B26" s="3"/>
      <c r="C26" s="4"/>
      <c r="D26" s="6"/>
      <c r="E26" s="6"/>
      <c r="F26" s="6"/>
      <c r="G26" s="3"/>
      <c r="H26" s="3"/>
    </row>
    <row r="27" spans="1:8" ht="74.5" customHeight="1" x14ac:dyDescent="0.35">
      <c r="B27" s="59" t="s">
        <v>5</v>
      </c>
      <c r="C27" s="240" t="s">
        <v>0</v>
      </c>
      <c r="D27" s="241" t="s">
        <v>172</v>
      </c>
      <c r="E27" s="242" t="s">
        <v>1</v>
      </c>
      <c r="F27" s="240" t="s">
        <v>3</v>
      </c>
      <c r="G27" s="242" t="s">
        <v>2</v>
      </c>
      <c r="H27" s="243" t="s">
        <v>4</v>
      </c>
    </row>
    <row r="28" spans="1:8" ht="94.5" customHeight="1" x14ac:dyDescent="0.35">
      <c r="B28" s="298" t="s">
        <v>91</v>
      </c>
      <c r="C28" s="61" t="s">
        <v>31</v>
      </c>
      <c r="D28" s="22"/>
      <c r="E28" s="22">
        <v>3</v>
      </c>
      <c r="F28" s="22">
        <f>Tableau342510141822[[#This Row],[Pondération]]*Tableau342510141822[[#This Row],[Note (de 1 à 4)]]</f>
        <v>0</v>
      </c>
      <c r="G28" s="23"/>
      <c r="H28" s="24"/>
    </row>
    <row r="29" spans="1:8" ht="102.65" customHeight="1" x14ac:dyDescent="0.35">
      <c r="B29" s="298"/>
      <c r="C29" s="17" t="s">
        <v>94</v>
      </c>
      <c r="D29" s="18"/>
      <c r="E29" s="18">
        <v>1</v>
      </c>
      <c r="F29" s="18">
        <f>Tableau342510141822[[#This Row],[Pondération]]*Tableau342510141822[[#This Row],[Note (de 1 à 4)]]</f>
        <v>0</v>
      </c>
      <c r="G29" s="19"/>
      <c r="H29" s="20"/>
    </row>
    <row r="30" spans="1:8" ht="82" customHeight="1" x14ac:dyDescent="0.35">
      <c r="B30" s="298"/>
      <c r="C30" s="21" t="s">
        <v>90</v>
      </c>
      <c r="D30" s="22"/>
      <c r="E30" s="22">
        <v>2</v>
      </c>
      <c r="F30" s="22">
        <f>Tableau342510141822[[#This Row],[Pondération]]*Tableau342510141822[[#This Row],[Note (de 1 à 4)]]</f>
        <v>0</v>
      </c>
      <c r="G30" s="23"/>
      <c r="H30" s="24"/>
    </row>
    <row r="31" spans="1:8" ht="73.5" customHeight="1" x14ac:dyDescent="0.35">
      <c r="B31" s="340"/>
      <c r="C31" s="116" t="s">
        <v>105</v>
      </c>
      <c r="D31" s="247"/>
      <c r="E31" s="247">
        <v>2</v>
      </c>
      <c r="F31" s="247">
        <f>Tableau342510141822[[#This Row],[Pondération]]*Tableau342510141822[[#This Row],[Note (de 1 à 4)]]</f>
        <v>0</v>
      </c>
      <c r="G31" s="248"/>
      <c r="H31" s="20"/>
    </row>
    <row r="32" spans="1:8" ht="79.5" customHeight="1" x14ac:dyDescent="0.35">
      <c r="B32" s="340"/>
      <c r="C32" s="21" t="s">
        <v>175</v>
      </c>
      <c r="D32" s="249"/>
      <c r="E32" s="249">
        <v>3</v>
      </c>
      <c r="F32" s="249">
        <f>SUM(F26:F31)</f>
        <v>0</v>
      </c>
      <c r="G32" s="250"/>
      <c r="H32" s="24"/>
    </row>
    <row r="33" spans="2:18" ht="63" customHeight="1" x14ac:dyDescent="0.35">
      <c r="B33" s="340"/>
      <c r="C33" s="112" t="s">
        <v>87</v>
      </c>
      <c r="D33" s="18"/>
      <c r="E33" s="18">
        <v>3</v>
      </c>
      <c r="F33" s="18">
        <f>Tableau342510141822[[#This Row],[Pondération]]*Tableau342510141822[[#This Row],[Note (de 1 à 4)]]</f>
        <v>0</v>
      </c>
      <c r="G33" s="19"/>
      <c r="H33" s="20"/>
    </row>
    <row r="34" spans="2:18" ht="27" customHeight="1" thickBot="1" x14ac:dyDescent="0.4">
      <c r="B34" s="293"/>
      <c r="C34" s="180" t="s">
        <v>103</v>
      </c>
      <c r="D34" s="244"/>
      <c r="E34" s="244"/>
      <c r="F34" s="244">
        <f t="shared" ref="F34" si="0">SUM(F28:F33)</f>
        <v>0</v>
      </c>
      <c r="G34" s="245"/>
      <c r="H34" s="246"/>
    </row>
    <row r="35" spans="2:18" x14ac:dyDescent="0.35">
      <c r="C35" s="5"/>
      <c r="D35" s="2"/>
      <c r="E35" s="2"/>
      <c r="F35" s="2"/>
    </row>
    <row r="36" spans="2:18" ht="16" thickBot="1" x14ac:dyDescent="0.4">
      <c r="F36" s="11"/>
    </row>
    <row r="37" spans="2:18" ht="31" x14ac:dyDescent="0.35">
      <c r="B37" s="84" t="s">
        <v>5</v>
      </c>
      <c r="C37" s="252" t="s">
        <v>0</v>
      </c>
      <c r="D37" s="251" t="s">
        <v>172</v>
      </c>
      <c r="E37" s="253" t="s">
        <v>1</v>
      </c>
      <c r="F37" s="252" t="s">
        <v>3</v>
      </c>
      <c r="G37" s="253" t="s">
        <v>2</v>
      </c>
      <c r="H37" s="254" t="s">
        <v>4</v>
      </c>
    </row>
    <row r="38" spans="2:18" ht="90.65" customHeight="1" x14ac:dyDescent="0.35">
      <c r="B38" s="295" t="s">
        <v>22</v>
      </c>
      <c r="C38" s="21" t="s">
        <v>27</v>
      </c>
      <c r="D38" s="22"/>
      <c r="E38" s="22">
        <v>1</v>
      </c>
      <c r="F38" s="22">
        <f>Tableau3382712162024[[#This Row],[Note (de 1 à 4)]]*Tableau3382712162024[[#This Row],[Pondération]]</f>
        <v>0</v>
      </c>
      <c r="G38" s="23"/>
      <c r="H38" s="23"/>
    </row>
    <row r="39" spans="2:18" ht="131.5" customHeight="1" x14ac:dyDescent="0.35">
      <c r="B39" s="295"/>
      <c r="C39" s="17" t="s">
        <v>26</v>
      </c>
      <c r="D39" s="18"/>
      <c r="E39" s="18">
        <v>2</v>
      </c>
      <c r="F39" s="18">
        <f>Tableau3382712162024[[#This Row],[Note (de 1 à 4)]]*Tableau3382712162024[[#This Row],[Pondération]]</f>
        <v>0</v>
      </c>
      <c r="G39" s="19"/>
      <c r="H39" s="19"/>
    </row>
    <row r="40" spans="2:18" ht="63" customHeight="1" x14ac:dyDescent="0.35">
      <c r="B40" s="295"/>
      <c r="C40" s="21" t="s">
        <v>25</v>
      </c>
      <c r="D40" s="22"/>
      <c r="E40" s="22">
        <v>2</v>
      </c>
      <c r="F40" s="22">
        <f>Tableau3382712162024[[#This Row],[Note (de 1 à 4)]]*Tableau3382712162024[[#This Row],[Pondération]]</f>
        <v>0</v>
      </c>
      <c r="G40" s="23"/>
      <c r="H40" s="23"/>
    </row>
    <row r="41" spans="2:18" ht="47.5" customHeight="1" x14ac:dyDescent="0.35">
      <c r="B41" s="295"/>
      <c r="C41" s="17" t="s">
        <v>103</v>
      </c>
      <c r="D41" s="18"/>
      <c r="E41" s="18"/>
      <c r="F41" s="82">
        <f>SUM(F38:F39)</f>
        <v>0</v>
      </c>
      <c r="G41" s="19"/>
      <c r="H41" s="19"/>
    </row>
    <row r="42" spans="2:18" ht="74.150000000000006" customHeight="1" thickBot="1" x14ac:dyDescent="0.4">
      <c r="C42" s="2"/>
      <c r="D42" s="2"/>
      <c r="E42" s="2"/>
      <c r="F42" s="9"/>
      <c r="G42" s="8"/>
      <c r="H42" s="7"/>
    </row>
    <row r="43" spans="2:18" ht="31" x14ac:dyDescent="0.35">
      <c r="B43" s="12" t="s">
        <v>5</v>
      </c>
      <c r="C43" s="13" t="s">
        <v>0</v>
      </c>
      <c r="D43" s="83" t="s">
        <v>169</v>
      </c>
      <c r="E43" s="15" t="s">
        <v>1</v>
      </c>
      <c r="F43" s="14" t="s">
        <v>3</v>
      </c>
      <c r="G43" s="15" t="s">
        <v>2</v>
      </c>
      <c r="H43" s="16" t="s">
        <v>4</v>
      </c>
    </row>
    <row r="44" spans="2:18" ht="81" customHeight="1" x14ac:dyDescent="0.35">
      <c r="B44" s="295" t="s">
        <v>23</v>
      </c>
      <c r="C44" s="21" t="s">
        <v>24</v>
      </c>
      <c r="D44" s="113"/>
      <c r="E44" s="113">
        <v>1</v>
      </c>
      <c r="F44" s="113">
        <f>Tableau338611151923[[#This Row],[Note (de 1 à 4)]]*Tableau338611151923[[#This Row],[Pondération]]</f>
        <v>0</v>
      </c>
      <c r="G44" s="23"/>
      <c r="H44" s="23"/>
    </row>
    <row r="45" spans="2:18" ht="122.5" customHeight="1" x14ac:dyDescent="0.35">
      <c r="B45" s="295"/>
      <c r="C45" s="17" t="s">
        <v>28</v>
      </c>
      <c r="D45" s="82"/>
      <c r="E45" s="82">
        <v>3</v>
      </c>
      <c r="F45" s="82">
        <f>Tableau338611151923[[#This Row],[Note (de 1 à 4)]]*Tableau338611151923[[#This Row],[Pondération]]</f>
        <v>0</v>
      </c>
      <c r="G45" s="19"/>
      <c r="H45" s="19"/>
    </row>
    <row r="46" spans="2:18" ht="96" customHeight="1" x14ac:dyDescent="0.35">
      <c r="B46" s="295"/>
      <c r="C46" s="21" t="s">
        <v>95</v>
      </c>
      <c r="D46" s="113"/>
      <c r="E46" s="113">
        <v>2</v>
      </c>
      <c r="F46" s="113">
        <f>Tableau338611151923[[#This Row],[Note (de 1 à 4)]]*Tableau338611151923[[#This Row],[Pondération]]</f>
        <v>0</v>
      </c>
      <c r="G46" s="23"/>
      <c r="H46" s="23"/>
    </row>
    <row r="47" spans="2:18" ht="42.65" customHeight="1" x14ac:dyDescent="0.35">
      <c r="B47" s="295"/>
      <c r="C47" s="17" t="s">
        <v>103</v>
      </c>
      <c r="D47" s="82"/>
      <c r="E47" s="82"/>
      <c r="F47" s="123">
        <f>SUM(Tableau338611151923[Note 
pondérée])</f>
        <v>0</v>
      </c>
      <c r="G47" s="185"/>
      <c r="H47" s="186"/>
    </row>
    <row r="48" spans="2:18" x14ac:dyDescent="0.35">
      <c r="C48" s="5"/>
      <c r="D48" s="2"/>
      <c r="E48" s="2"/>
      <c r="F48" s="2"/>
      <c r="L48" s="57"/>
      <c r="M48" s="58"/>
      <c r="N48" s="30"/>
      <c r="O48" s="30"/>
      <c r="P48" s="30"/>
      <c r="Q48" s="28"/>
      <c r="R48" s="28"/>
    </row>
    <row r="50" spans="2:16" ht="26" x14ac:dyDescent="0.6">
      <c r="B50" s="85" t="s">
        <v>51</v>
      </c>
      <c r="C50" s="85"/>
    </row>
    <row r="51" spans="2:16" ht="15" thickBot="1" x14ac:dyDescent="0.4"/>
    <row r="52" spans="2:16" ht="31" x14ac:dyDescent="0.35">
      <c r="B52" s="306" t="s">
        <v>137</v>
      </c>
      <c r="C52" s="126" t="s">
        <v>0</v>
      </c>
      <c r="D52" s="127" t="s">
        <v>172</v>
      </c>
      <c r="E52" s="128" t="s">
        <v>1</v>
      </c>
      <c r="F52" s="126" t="s">
        <v>3</v>
      </c>
      <c r="G52" s="128" t="s">
        <v>2</v>
      </c>
      <c r="H52" s="129" t="s">
        <v>4</v>
      </c>
      <c r="M52" s="102"/>
      <c r="N52" s="101"/>
      <c r="O52" s="101"/>
      <c r="P52" s="101"/>
    </row>
    <row r="53" spans="2:16" ht="83.5" customHeight="1" x14ac:dyDescent="0.35">
      <c r="B53" s="307"/>
      <c r="C53" s="130" t="s">
        <v>138</v>
      </c>
      <c r="D53" s="131">
        <v>2.5</v>
      </c>
      <c r="E53" s="131">
        <v>1</v>
      </c>
      <c r="F53" s="131">
        <f t="shared" ref="F53:F57" si="1">D53*E53</f>
        <v>2.5</v>
      </c>
      <c r="G53" s="19"/>
      <c r="H53" s="20"/>
      <c r="M53" s="102"/>
      <c r="N53" s="101"/>
      <c r="O53" s="101"/>
      <c r="P53" s="101"/>
    </row>
    <row r="54" spans="2:16" ht="109.5" customHeight="1" x14ac:dyDescent="0.35">
      <c r="B54" s="307"/>
      <c r="C54" s="132" t="s">
        <v>79</v>
      </c>
      <c r="D54" s="133">
        <v>2.5</v>
      </c>
      <c r="E54" s="133">
        <v>2</v>
      </c>
      <c r="F54" s="133">
        <f t="shared" si="1"/>
        <v>5</v>
      </c>
      <c r="G54" s="23"/>
      <c r="H54" s="24"/>
      <c r="M54" s="102"/>
      <c r="N54" s="101"/>
      <c r="O54" s="101"/>
      <c r="P54" s="101"/>
    </row>
    <row r="55" spans="2:16" ht="42" x14ac:dyDescent="0.35">
      <c r="B55" s="307"/>
      <c r="C55" s="130" t="s">
        <v>36</v>
      </c>
      <c r="D55" s="131">
        <v>2.5</v>
      </c>
      <c r="E55" s="131">
        <v>2</v>
      </c>
      <c r="F55" s="131">
        <f t="shared" si="1"/>
        <v>5</v>
      </c>
      <c r="G55" s="19"/>
      <c r="H55" s="20"/>
      <c r="M55" s="102"/>
      <c r="N55" s="101"/>
      <c r="O55" s="101"/>
      <c r="P55" s="101"/>
    </row>
    <row r="56" spans="2:16" ht="28" x14ac:dyDescent="0.35">
      <c r="B56" s="307"/>
      <c r="C56" s="132" t="s">
        <v>37</v>
      </c>
      <c r="D56" s="133">
        <v>2.5</v>
      </c>
      <c r="E56" s="133">
        <v>1</v>
      </c>
      <c r="F56" s="133">
        <f t="shared" si="1"/>
        <v>2.5</v>
      </c>
      <c r="G56" s="23"/>
      <c r="H56" s="24"/>
      <c r="M56" s="102"/>
      <c r="N56" s="101"/>
      <c r="O56" s="101"/>
      <c r="P56" s="101"/>
    </row>
    <row r="57" spans="2:16" ht="42" x14ac:dyDescent="0.35">
      <c r="B57" s="307"/>
      <c r="C57" s="130" t="s">
        <v>78</v>
      </c>
      <c r="D57" s="131">
        <v>2.5</v>
      </c>
      <c r="E57" s="131">
        <v>2</v>
      </c>
      <c r="F57" s="131">
        <f t="shared" si="1"/>
        <v>5</v>
      </c>
      <c r="G57" s="19"/>
      <c r="H57" s="20"/>
      <c r="M57" s="102"/>
      <c r="N57" s="101"/>
      <c r="O57" s="101"/>
      <c r="P57" s="101"/>
    </row>
    <row r="58" spans="2:16" ht="15" thickBot="1" x14ac:dyDescent="0.4">
      <c r="B58" s="308"/>
      <c r="C58" s="67" t="s">
        <v>103</v>
      </c>
      <c r="D58" s="67"/>
      <c r="E58" s="67"/>
      <c r="F58" s="163">
        <f>SUM(F53:F57)</f>
        <v>20</v>
      </c>
      <c r="G58" s="67"/>
      <c r="H58" s="68"/>
      <c r="M58" s="103"/>
      <c r="N58" s="101"/>
      <c r="O58" s="101"/>
      <c r="P58" s="101"/>
    </row>
    <row r="61" spans="2:16" ht="26" x14ac:dyDescent="0.6">
      <c r="B61" s="10" t="s">
        <v>50</v>
      </c>
    </row>
    <row r="62" spans="2:16" ht="15" thickBot="1" x14ac:dyDescent="0.4"/>
    <row r="63" spans="2:16" ht="28" x14ac:dyDescent="0.35">
      <c r="B63" s="53"/>
      <c r="C63" s="127" t="s">
        <v>61</v>
      </c>
      <c r="D63" s="127" t="s">
        <v>106</v>
      </c>
      <c r="E63" s="365" t="s">
        <v>2</v>
      </c>
      <c r="F63" s="365"/>
      <c r="G63" s="365"/>
      <c r="H63" s="228" t="s">
        <v>4</v>
      </c>
    </row>
    <row r="64" spans="2:16" ht="56.5" customHeight="1" x14ac:dyDescent="0.35">
      <c r="B64" s="298" t="s">
        <v>54</v>
      </c>
      <c r="C64" s="34" t="s">
        <v>62</v>
      </c>
      <c r="D64" s="35">
        <v>0</v>
      </c>
      <c r="E64" s="300"/>
      <c r="F64" s="300"/>
      <c r="G64" s="300"/>
      <c r="H64" s="37"/>
    </row>
    <row r="65" spans="2:8" ht="28" x14ac:dyDescent="0.35">
      <c r="B65" s="298"/>
      <c r="C65" s="38" t="s">
        <v>55</v>
      </c>
      <c r="D65" s="39"/>
      <c r="E65" s="289"/>
      <c r="F65" s="289"/>
      <c r="G65" s="289"/>
      <c r="H65" s="41"/>
    </row>
    <row r="66" spans="2:8" ht="28" x14ac:dyDescent="0.35">
      <c r="B66" s="298"/>
      <c r="C66" s="34" t="s">
        <v>56</v>
      </c>
      <c r="D66" s="35"/>
      <c r="E66" s="300"/>
      <c r="F66" s="300"/>
      <c r="G66" s="300"/>
      <c r="H66" s="37"/>
    </row>
    <row r="67" spans="2:8" ht="153.65" customHeight="1" x14ac:dyDescent="0.35">
      <c r="B67" s="298"/>
      <c r="C67" s="38" t="s">
        <v>170</v>
      </c>
      <c r="D67" s="191"/>
      <c r="E67" s="348"/>
      <c r="F67" s="348"/>
      <c r="G67" s="348"/>
      <c r="H67" s="224"/>
    </row>
    <row r="68" spans="2:8" ht="87" customHeight="1" x14ac:dyDescent="0.35">
      <c r="B68" s="298"/>
      <c r="C68" s="34" t="s">
        <v>171</v>
      </c>
      <c r="D68" s="140"/>
      <c r="E68" s="288"/>
      <c r="F68" s="288"/>
      <c r="G68" s="288"/>
      <c r="H68" s="225"/>
    </row>
    <row r="69" spans="2:8" ht="42" x14ac:dyDescent="0.35">
      <c r="B69" s="298"/>
      <c r="C69" s="38" t="s">
        <v>53</v>
      </c>
      <c r="D69" s="39"/>
      <c r="E69" s="289"/>
      <c r="F69" s="289"/>
      <c r="G69" s="289"/>
      <c r="H69" s="41"/>
    </row>
    <row r="70" spans="2:8" ht="15" thickBot="1" x14ac:dyDescent="0.4">
      <c r="B70" s="299"/>
      <c r="C70" s="226" t="s">
        <v>103</v>
      </c>
      <c r="D70" s="51">
        <f>SUM(D64:D69)</f>
        <v>0</v>
      </c>
      <c r="E70" s="367"/>
      <c r="F70" s="367"/>
      <c r="G70" s="367"/>
      <c r="H70" s="56"/>
    </row>
    <row r="71" spans="2:8" ht="26.5" thickBot="1" x14ac:dyDescent="0.65">
      <c r="B71" s="10"/>
      <c r="C71" s="44"/>
      <c r="D71" s="45"/>
      <c r="E71" s="46"/>
      <c r="H71" s="46"/>
    </row>
    <row r="72" spans="2:8" ht="28" x14ac:dyDescent="0.35">
      <c r="B72" s="53"/>
      <c r="C72" s="127" t="s">
        <v>0</v>
      </c>
      <c r="D72" s="127" t="s">
        <v>106</v>
      </c>
      <c r="E72" s="365" t="s">
        <v>2</v>
      </c>
      <c r="F72" s="365"/>
      <c r="G72" s="365"/>
      <c r="H72" s="228" t="s">
        <v>4</v>
      </c>
    </row>
    <row r="73" spans="2:8" ht="84" customHeight="1" x14ac:dyDescent="0.35">
      <c r="B73" s="298" t="s">
        <v>57</v>
      </c>
      <c r="C73" s="34" t="s">
        <v>58</v>
      </c>
      <c r="D73" s="35">
        <v>0</v>
      </c>
      <c r="E73" s="300"/>
      <c r="F73" s="300"/>
      <c r="G73" s="300"/>
      <c r="H73" s="37"/>
    </row>
    <row r="74" spans="2:8" ht="28" x14ac:dyDescent="0.35">
      <c r="B74" s="298"/>
      <c r="C74" s="38" t="s">
        <v>60</v>
      </c>
      <c r="D74" s="39"/>
      <c r="E74" s="289"/>
      <c r="F74" s="289"/>
      <c r="G74" s="289"/>
      <c r="H74" s="41"/>
    </row>
    <row r="75" spans="2:8" ht="84" x14ac:dyDescent="0.35">
      <c r="B75" s="298"/>
      <c r="C75" s="34" t="s">
        <v>63</v>
      </c>
      <c r="D75" s="35"/>
      <c r="E75" s="300"/>
      <c r="F75" s="300"/>
      <c r="G75" s="300"/>
      <c r="H75" s="37"/>
    </row>
    <row r="76" spans="2:8" ht="28" x14ac:dyDescent="0.35">
      <c r="B76" s="298"/>
      <c r="C76" s="38" t="s">
        <v>65</v>
      </c>
      <c r="D76" s="39"/>
      <c r="E76" s="289"/>
      <c r="F76" s="289"/>
      <c r="G76" s="289"/>
      <c r="H76" s="41"/>
    </row>
    <row r="77" spans="2:8" x14ac:dyDescent="0.35">
      <c r="B77" s="298"/>
      <c r="C77" s="34" t="s">
        <v>59</v>
      </c>
      <c r="D77" s="35"/>
      <c r="E77" s="300"/>
      <c r="F77" s="300"/>
      <c r="G77" s="300"/>
      <c r="H77" s="37"/>
    </row>
    <row r="78" spans="2:8" ht="26.15" customHeight="1" thickBot="1" x14ac:dyDescent="0.4">
      <c r="B78" s="299"/>
      <c r="C78" s="221" t="s">
        <v>103</v>
      </c>
      <c r="D78" s="222">
        <f>SUM(D73:D77)</f>
        <v>0</v>
      </c>
      <c r="E78" s="364"/>
      <c r="F78" s="364"/>
      <c r="G78" s="364"/>
      <c r="H78" s="223"/>
    </row>
    <row r="79" spans="2:8" ht="15" thickBot="1" x14ac:dyDescent="0.4">
      <c r="B79" s="57"/>
      <c r="C79" s="58"/>
      <c r="D79" s="30"/>
      <c r="E79" s="28"/>
      <c r="H79" s="28"/>
    </row>
    <row r="80" spans="2:8" ht="28" x14ac:dyDescent="0.35">
      <c r="B80" s="53"/>
      <c r="C80" s="127" t="s">
        <v>0</v>
      </c>
      <c r="D80" s="127" t="s">
        <v>106</v>
      </c>
      <c r="E80" s="365" t="s">
        <v>2</v>
      </c>
      <c r="F80" s="365"/>
      <c r="G80" s="365"/>
      <c r="H80" s="228" t="s">
        <v>4</v>
      </c>
    </row>
    <row r="81" spans="1:10" ht="48" customHeight="1" x14ac:dyDescent="0.35">
      <c r="B81" s="298" t="s">
        <v>66</v>
      </c>
      <c r="C81" s="38" t="s">
        <v>67</v>
      </c>
      <c r="D81" s="39"/>
      <c r="E81" s="289"/>
      <c r="F81" s="289"/>
      <c r="G81" s="289"/>
      <c r="H81" s="41"/>
    </row>
    <row r="82" spans="1:10" ht="85" customHeight="1" x14ac:dyDescent="0.35">
      <c r="B82" s="298"/>
      <c r="C82" s="34" t="s">
        <v>68</v>
      </c>
      <c r="D82" s="35"/>
      <c r="E82" s="300"/>
      <c r="F82" s="300"/>
      <c r="G82" s="300"/>
      <c r="H82" s="37"/>
    </row>
    <row r="83" spans="1:10" ht="72" customHeight="1" x14ac:dyDescent="0.35">
      <c r="B83" s="298"/>
      <c r="C83" s="38" t="s">
        <v>70</v>
      </c>
      <c r="D83" s="39"/>
      <c r="E83" s="289"/>
      <c r="F83" s="289"/>
      <c r="G83" s="289"/>
      <c r="H83" s="41"/>
    </row>
    <row r="84" spans="1:10" ht="47.15" customHeight="1" x14ac:dyDescent="0.35">
      <c r="B84" s="298"/>
      <c r="C84" s="34" t="s">
        <v>69</v>
      </c>
      <c r="D84" s="35"/>
      <c r="E84" s="300"/>
      <c r="F84" s="300"/>
      <c r="G84" s="300"/>
      <c r="H84" s="37"/>
    </row>
    <row r="85" spans="1:10" ht="43" customHeight="1" x14ac:dyDescent="0.35">
      <c r="B85" s="298"/>
      <c r="C85" s="38" t="s">
        <v>176</v>
      </c>
      <c r="D85" s="39"/>
      <c r="E85" s="289"/>
      <c r="F85" s="289"/>
      <c r="G85" s="289"/>
      <c r="H85" s="41"/>
    </row>
    <row r="86" spans="1:10" ht="117.65" customHeight="1" thickBot="1" x14ac:dyDescent="0.4">
      <c r="B86" s="299"/>
      <c r="C86" s="52" t="s">
        <v>71</v>
      </c>
      <c r="D86" s="51"/>
      <c r="E86" s="367"/>
      <c r="F86" s="367"/>
      <c r="G86" s="367"/>
      <c r="H86" s="56"/>
    </row>
    <row r="87" spans="1:10" x14ac:dyDescent="0.35">
      <c r="B87" s="57"/>
      <c r="C87" s="257" t="s">
        <v>103</v>
      </c>
      <c r="D87" s="258">
        <f>SUM(D81:D86)</f>
        <v>0</v>
      </c>
      <c r="E87" s="368"/>
      <c r="F87" s="368"/>
      <c r="G87" s="368"/>
      <c r="H87" s="259"/>
    </row>
    <row r="88" spans="1:10" ht="15" thickBot="1" x14ac:dyDescent="0.4">
      <c r="B88" s="57"/>
      <c r="C88" s="58"/>
      <c r="D88" s="30"/>
      <c r="E88" s="28"/>
      <c r="H88" s="28"/>
    </row>
    <row r="89" spans="1:10" ht="28.5" thickBot="1" x14ac:dyDescent="0.4">
      <c r="B89" s="53"/>
      <c r="C89" s="127" t="s">
        <v>0</v>
      </c>
      <c r="D89" s="87" t="s">
        <v>106</v>
      </c>
      <c r="E89" s="361" t="s">
        <v>2</v>
      </c>
      <c r="F89" s="362"/>
      <c r="G89" s="363"/>
      <c r="H89" s="139" t="s">
        <v>4</v>
      </c>
    </row>
    <row r="90" spans="1:10" ht="83.15" customHeight="1" x14ac:dyDescent="0.35">
      <c r="B90" s="286" t="s">
        <v>100</v>
      </c>
      <c r="C90" s="55" t="s">
        <v>99</v>
      </c>
      <c r="D90" s="260"/>
      <c r="E90" s="348"/>
      <c r="F90" s="348"/>
      <c r="G90" s="348"/>
      <c r="H90" s="224"/>
    </row>
    <row r="91" spans="1:10" ht="90.65" customHeight="1" thickBot="1" x14ac:dyDescent="0.4">
      <c r="B91" s="287"/>
      <c r="C91" s="52" t="s">
        <v>107</v>
      </c>
      <c r="D91" s="261"/>
      <c r="E91" s="369"/>
      <c r="F91" s="369"/>
      <c r="G91" s="369"/>
      <c r="H91" s="262"/>
    </row>
    <row r="92" spans="1:10" x14ac:dyDescent="0.35">
      <c r="C92" s="257" t="s">
        <v>103</v>
      </c>
      <c r="D92" s="258">
        <f>D90+D91</f>
        <v>0</v>
      </c>
      <c r="E92" s="368"/>
      <c r="F92" s="368"/>
      <c r="G92" s="368"/>
      <c r="H92" s="259"/>
    </row>
    <row r="95" spans="1:10" x14ac:dyDescent="0.35">
      <c r="A95" s="28"/>
      <c r="B95" s="28"/>
      <c r="C95" s="28"/>
      <c r="D95" s="28"/>
      <c r="E95" s="28"/>
      <c r="F95" s="321"/>
      <c r="G95" s="321"/>
      <c r="H95" s="321"/>
      <c r="I95" s="321"/>
      <c r="J95" s="93"/>
    </row>
    <row r="96" spans="1:10" ht="30.65" customHeight="1" x14ac:dyDescent="0.35">
      <c r="B96" s="89" t="s">
        <v>46</v>
      </c>
      <c r="C96" s="90"/>
      <c r="D96" s="91"/>
      <c r="E96" s="92">
        <f>Tableau33649131721[[#Totals],[Note 
pondérée]]+F34+Tableau3382712162024[[#Totals],[Note 
pondérée]]+Tableau338611151923[[#Totals],[Note 
pondérée]]</f>
        <v>0</v>
      </c>
      <c r="F96" s="93"/>
      <c r="G96" s="28"/>
      <c r="H96" s="29"/>
      <c r="I96" s="29"/>
      <c r="J96" s="28"/>
    </row>
    <row r="97" spans="2:8" ht="34.5" customHeight="1" x14ac:dyDescent="0.35">
      <c r="B97" s="94" t="s">
        <v>47</v>
      </c>
      <c r="C97" s="95"/>
      <c r="D97" s="96"/>
      <c r="E97" s="92">
        <f>F58</f>
        <v>20</v>
      </c>
      <c r="F97" s="28"/>
      <c r="G97" s="28"/>
      <c r="H97" s="29"/>
    </row>
    <row r="98" spans="2:8" ht="30.65" customHeight="1" x14ac:dyDescent="0.35">
      <c r="B98" s="94" t="s">
        <v>48</v>
      </c>
      <c r="C98" s="95"/>
      <c r="D98" s="96"/>
      <c r="E98" s="92">
        <f>D70+D78+D87+D92</f>
        <v>0</v>
      </c>
      <c r="F98" s="28"/>
      <c r="G98" s="28"/>
      <c r="H98" s="28"/>
    </row>
    <row r="99" spans="2:8" ht="27.65" customHeight="1" x14ac:dyDescent="0.35">
      <c r="B99" s="73" t="s">
        <v>49</v>
      </c>
      <c r="C99" s="74"/>
      <c r="D99" s="75"/>
      <c r="E99" s="92">
        <f>SUM(E96:E98)</f>
        <v>20</v>
      </c>
      <c r="F99" s="28"/>
      <c r="G99" s="28"/>
      <c r="H99" s="29"/>
    </row>
    <row r="102" spans="2:8" ht="32.5" customHeight="1" x14ac:dyDescent="0.35">
      <c r="B102" s="328" t="s">
        <v>110</v>
      </c>
      <c r="C102" s="329"/>
      <c r="D102" s="330"/>
      <c r="E102" s="99">
        <f>E96+E97</f>
        <v>20</v>
      </c>
    </row>
    <row r="103" spans="2:8" ht="71.5" customHeight="1" x14ac:dyDescent="0.35">
      <c r="B103" s="97" t="s">
        <v>112</v>
      </c>
      <c r="C103" s="329" t="s">
        <v>113</v>
      </c>
      <c r="D103" s="330"/>
      <c r="E103" s="98" t="s">
        <v>116</v>
      </c>
    </row>
    <row r="104" spans="2:8" ht="28.5" customHeight="1" x14ac:dyDescent="0.35">
      <c r="B104" s="333" t="s">
        <v>109</v>
      </c>
      <c r="C104" s="331" t="s">
        <v>121</v>
      </c>
      <c r="D104" s="332"/>
      <c r="E104" s="80"/>
    </row>
    <row r="105" spans="2:8" ht="28.5" customHeight="1" x14ac:dyDescent="0.35">
      <c r="B105" s="334"/>
      <c r="C105" s="331" t="s">
        <v>152</v>
      </c>
      <c r="D105" s="332"/>
      <c r="E105" s="80"/>
    </row>
    <row r="106" spans="2:8" ht="28.5" customHeight="1" x14ac:dyDescent="0.35">
      <c r="B106" s="333" t="s">
        <v>111</v>
      </c>
      <c r="C106" s="331" t="s">
        <v>126</v>
      </c>
      <c r="D106" s="332"/>
      <c r="E106" s="80"/>
    </row>
    <row r="107" spans="2:8" ht="21.65" customHeight="1" x14ac:dyDescent="0.35">
      <c r="B107" s="334"/>
      <c r="C107" s="331" t="s">
        <v>184</v>
      </c>
      <c r="D107" s="332"/>
      <c r="E107" s="80"/>
    </row>
    <row r="108" spans="2:8" ht="21.65" customHeight="1" x14ac:dyDescent="0.35">
      <c r="B108" s="333" t="s">
        <v>108</v>
      </c>
      <c r="C108" s="331" t="s">
        <v>123</v>
      </c>
      <c r="D108" s="332"/>
      <c r="E108" s="80"/>
    </row>
    <row r="109" spans="2:8" ht="30.65" customHeight="1" x14ac:dyDescent="0.35">
      <c r="B109" s="334"/>
      <c r="C109" s="331" t="s">
        <v>155</v>
      </c>
      <c r="D109" s="332"/>
      <c r="E109" s="80"/>
    </row>
    <row r="110" spans="2:8" ht="29.15" customHeight="1" x14ac:dyDescent="0.35">
      <c r="B110" s="28"/>
      <c r="C110" s="28"/>
      <c r="D110" s="28"/>
      <c r="E110" s="28"/>
      <c r="F110" s="28"/>
      <c r="G110" s="28"/>
      <c r="H110" s="29"/>
    </row>
    <row r="111" spans="2:8" x14ac:dyDescent="0.35">
      <c r="B111" s="28"/>
      <c r="C111" s="33"/>
      <c r="D111" s="30"/>
      <c r="E111" s="30"/>
      <c r="F111" s="30"/>
      <c r="G111" s="28"/>
      <c r="H111" s="28"/>
    </row>
    <row r="112" spans="2:8" ht="15" customHeight="1" x14ac:dyDescent="0.35">
      <c r="B112" s="335" t="s">
        <v>45</v>
      </c>
      <c r="C112" s="338"/>
      <c r="D112" s="338"/>
      <c r="E112" s="338"/>
      <c r="F112" s="338"/>
      <c r="G112" s="338"/>
      <c r="H112" s="338"/>
    </row>
    <row r="113" spans="2:8" x14ac:dyDescent="0.35">
      <c r="B113" s="336"/>
      <c r="C113" s="338"/>
      <c r="D113" s="338"/>
      <c r="E113" s="338"/>
      <c r="F113" s="338"/>
      <c r="G113" s="338"/>
      <c r="H113" s="338"/>
    </row>
    <row r="114" spans="2:8" x14ac:dyDescent="0.35">
      <c r="B114" s="336"/>
      <c r="C114" s="338"/>
      <c r="D114" s="338"/>
      <c r="E114" s="338"/>
      <c r="F114" s="338"/>
      <c r="G114" s="338"/>
      <c r="H114" s="338"/>
    </row>
    <row r="115" spans="2:8" x14ac:dyDescent="0.35">
      <c r="B115" s="336"/>
      <c r="C115" s="338"/>
      <c r="D115" s="338"/>
      <c r="E115" s="338"/>
      <c r="F115" s="338"/>
      <c r="G115" s="338"/>
      <c r="H115" s="338"/>
    </row>
    <row r="116" spans="2:8" x14ac:dyDescent="0.35">
      <c r="B116" s="337"/>
      <c r="C116" s="338"/>
      <c r="D116" s="338"/>
      <c r="E116" s="338"/>
      <c r="F116" s="338"/>
      <c r="G116" s="338"/>
      <c r="H116" s="338"/>
    </row>
    <row r="117" spans="2:8" ht="15.75" customHeight="1" x14ac:dyDescent="0.35">
      <c r="B117" s="28"/>
      <c r="C117" s="33"/>
      <c r="D117" s="30"/>
      <c r="E117" s="30"/>
      <c r="F117" s="30"/>
      <c r="G117" s="28"/>
      <c r="H117" s="28"/>
    </row>
    <row r="118" spans="2:8" x14ac:dyDescent="0.35">
      <c r="B118" s="28"/>
      <c r="C118" s="33"/>
      <c r="D118" s="30"/>
      <c r="E118" s="30"/>
      <c r="F118" s="30"/>
      <c r="G118" s="28"/>
      <c r="H118" s="28"/>
    </row>
    <row r="119" spans="2:8" ht="22.5" customHeight="1" x14ac:dyDescent="0.35">
      <c r="B119" s="72" t="s">
        <v>17</v>
      </c>
      <c r="C119" s="320"/>
      <c r="D119" s="320"/>
      <c r="E119" s="320"/>
      <c r="F119" s="320"/>
      <c r="G119" s="320"/>
      <c r="H119" s="320"/>
    </row>
    <row r="120" spans="2:8" ht="20.25" customHeight="1" x14ac:dyDescent="0.35">
      <c r="B120" s="72" t="s">
        <v>8</v>
      </c>
      <c r="C120" s="320"/>
      <c r="D120" s="320"/>
      <c r="E120" s="320"/>
      <c r="F120" s="320"/>
      <c r="G120" s="320"/>
      <c r="H120" s="320"/>
    </row>
    <row r="121" spans="2:8" ht="18" customHeight="1" x14ac:dyDescent="0.35">
      <c r="B121" s="72" t="s">
        <v>20</v>
      </c>
      <c r="C121" s="320"/>
      <c r="D121" s="320"/>
      <c r="E121" s="320"/>
      <c r="F121" s="320"/>
      <c r="G121" s="320"/>
      <c r="H121" s="320"/>
    </row>
    <row r="122" spans="2:8" ht="15.75" customHeight="1" x14ac:dyDescent="0.35">
      <c r="B122" s="72" t="s">
        <v>9</v>
      </c>
      <c r="C122" s="320"/>
      <c r="D122" s="320"/>
      <c r="E122" s="320"/>
      <c r="F122" s="320"/>
      <c r="G122" s="320"/>
      <c r="H122" s="320"/>
    </row>
    <row r="123" spans="2:8" ht="25" customHeight="1" x14ac:dyDescent="0.35">
      <c r="B123" s="72" t="s">
        <v>10</v>
      </c>
      <c r="C123" s="320"/>
      <c r="D123" s="320"/>
      <c r="E123" s="320"/>
      <c r="F123" s="320"/>
      <c r="G123" s="320"/>
      <c r="H123" s="320"/>
    </row>
    <row r="124" spans="2:8" ht="25" customHeight="1" x14ac:dyDescent="0.35">
      <c r="B124" s="72" t="s">
        <v>11</v>
      </c>
      <c r="C124" s="320"/>
      <c r="D124" s="320"/>
      <c r="E124" s="320"/>
      <c r="F124" s="320"/>
      <c r="G124" s="320"/>
      <c r="H124" s="320"/>
    </row>
    <row r="125" spans="2:8" ht="87" customHeight="1" x14ac:dyDescent="0.35">
      <c r="B125" s="76" t="s">
        <v>18</v>
      </c>
      <c r="C125" s="327" t="s">
        <v>13</v>
      </c>
      <c r="D125" s="327"/>
      <c r="E125" s="327"/>
      <c r="F125" s="327"/>
      <c r="G125" s="327"/>
      <c r="H125" s="327"/>
    </row>
    <row r="126" spans="2:8" ht="50.15" customHeight="1" x14ac:dyDescent="0.35">
      <c r="B126" s="72" t="s">
        <v>12</v>
      </c>
      <c r="C126" s="320"/>
      <c r="D126" s="320"/>
      <c r="E126" s="320"/>
      <c r="F126" s="320"/>
      <c r="G126" s="320"/>
      <c r="H126" s="320"/>
    </row>
    <row r="127" spans="2:8" x14ac:dyDescent="0.35">
      <c r="B127" s="28"/>
      <c r="C127" s="28"/>
      <c r="D127" s="28"/>
      <c r="E127" s="28"/>
      <c r="F127" s="28"/>
      <c r="G127" s="28"/>
      <c r="H127" s="28"/>
    </row>
  </sheetData>
  <mergeCells count="76">
    <mergeCell ref="C123:H123"/>
    <mergeCell ref="C124:H124"/>
    <mergeCell ref="C125:H125"/>
    <mergeCell ref="C126:H126"/>
    <mergeCell ref="B112:B116"/>
    <mergeCell ref="C112:H116"/>
    <mergeCell ref="C119:H119"/>
    <mergeCell ref="C120:H120"/>
    <mergeCell ref="C121:H121"/>
    <mergeCell ref="C122:H122"/>
    <mergeCell ref="B106:B107"/>
    <mergeCell ref="C106:D106"/>
    <mergeCell ref="C107:D107"/>
    <mergeCell ref="B108:B109"/>
    <mergeCell ref="C108:D108"/>
    <mergeCell ref="C109:D109"/>
    <mergeCell ref="F95:G95"/>
    <mergeCell ref="H95:I95"/>
    <mergeCell ref="B102:D102"/>
    <mergeCell ref="C103:D103"/>
    <mergeCell ref="B104:B105"/>
    <mergeCell ref="C104:D104"/>
    <mergeCell ref="C105:D105"/>
    <mergeCell ref="E92:G92"/>
    <mergeCell ref="E78:G78"/>
    <mergeCell ref="E80:G80"/>
    <mergeCell ref="B81:B86"/>
    <mergeCell ref="E81:G81"/>
    <mergeCell ref="E82:G82"/>
    <mergeCell ref="E83:G83"/>
    <mergeCell ref="E84:G84"/>
    <mergeCell ref="E85:G85"/>
    <mergeCell ref="E86:G86"/>
    <mergeCell ref="E87:G87"/>
    <mergeCell ref="E89:G89"/>
    <mergeCell ref="B90:B91"/>
    <mergeCell ref="E90:G90"/>
    <mergeCell ref="E91:G91"/>
    <mergeCell ref="E72:G72"/>
    <mergeCell ref="B73:B78"/>
    <mergeCell ref="E73:G73"/>
    <mergeCell ref="E74:G74"/>
    <mergeCell ref="E75:G75"/>
    <mergeCell ref="E76:G76"/>
    <mergeCell ref="E77:G77"/>
    <mergeCell ref="B38:B41"/>
    <mergeCell ref="B44:B47"/>
    <mergeCell ref="B52:B58"/>
    <mergeCell ref="E63:G63"/>
    <mergeCell ref="B64:B70"/>
    <mergeCell ref="E64:G64"/>
    <mergeCell ref="E65:G65"/>
    <mergeCell ref="E66:G66"/>
    <mergeCell ref="E67:G67"/>
    <mergeCell ref="E68:G68"/>
    <mergeCell ref="E69:G69"/>
    <mergeCell ref="E70:G70"/>
    <mergeCell ref="B28:B34"/>
    <mergeCell ref="A7:B7"/>
    <mergeCell ref="C7:H7"/>
    <mergeCell ref="A8:B8"/>
    <mergeCell ref="C8:H8"/>
    <mergeCell ref="A9:B9"/>
    <mergeCell ref="C9:H9"/>
    <mergeCell ref="A10:B10"/>
    <mergeCell ref="C10:H10"/>
    <mergeCell ref="B12:H12"/>
    <mergeCell ref="A14:H15"/>
    <mergeCell ref="B21:B25"/>
    <mergeCell ref="A6:B6"/>
    <mergeCell ref="C6:H6"/>
    <mergeCell ref="A2:H2"/>
    <mergeCell ref="A4:B4"/>
    <mergeCell ref="C4:H4"/>
    <mergeCell ref="A5:B5"/>
    <mergeCell ref="C5:H5"/>
  </mergeCells>
  <pageMargins left="0.7" right="0.7" top="0.75" bottom="0.75" header="0.3" footer="0.3"/>
  <pageSetup paperSize="9" orientation="portrait" r:id="rId1"/>
  <drawing r:id="rId2"/>
  <tableParts count="4">
    <tablePart r:id="rId3"/>
    <tablePart r:id="rId4"/>
    <tablePart r:id="rId5"/>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2FA33-3BD4-44DA-8F43-015008203D71}">
  <dimension ref="A1:R127"/>
  <sheetViews>
    <sheetView topLeftCell="A103" zoomScale="80" zoomScaleNormal="80" workbookViewId="0">
      <selection activeCell="C104" sqref="C104:D109"/>
    </sheetView>
  </sheetViews>
  <sheetFormatPr baseColWidth="10" defaultRowHeight="14.5" x14ac:dyDescent="0.35"/>
  <cols>
    <col min="1" max="1" width="27.7265625" customWidth="1"/>
    <col min="2" max="2" width="25.453125" customWidth="1"/>
    <col min="3" max="3" width="61.26953125" customWidth="1"/>
    <col min="5" max="5" width="18.1796875" customWidth="1"/>
    <col min="6" max="6" width="14.7265625" customWidth="1"/>
    <col min="7" max="7" width="15.7265625" customWidth="1"/>
    <col min="8" max="8" width="16.08984375" customWidth="1"/>
    <col min="13" max="13" width="65" customWidth="1"/>
  </cols>
  <sheetData>
    <row r="1" spans="1:8" ht="107.5" customHeight="1" x14ac:dyDescent="0.35"/>
    <row r="2" spans="1:8" ht="24.5" customHeight="1" x14ac:dyDescent="0.35">
      <c r="A2" s="314" t="s">
        <v>177</v>
      </c>
      <c r="B2" s="314"/>
      <c r="C2" s="314"/>
      <c r="D2" s="314"/>
      <c r="E2" s="314"/>
      <c r="F2" s="314"/>
      <c r="G2" s="314"/>
      <c r="H2" s="314"/>
    </row>
    <row r="3" spans="1:8" x14ac:dyDescent="0.35">
      <c r="A3" s="28"/>
      <c r="B3" s="29"/>
      <c r="C3" s="30"/>
      <c r="D3" s="30"/>
      <c r="E3" s="30"/>
      <c r="F3" s="28"/>
      <c r="G3" s="28"/>
      <c r="H3" s="28"/>
    </row>
    <row r="4" spans="1:8" x14ac:dyDescent="0.35">
      <c r="A4" s="309" t="s">
        <v>6</v>
      </c>
      <c r="B4" s="310"/>
      <c r="C4" s="313"/>
      <c r="D4" s="313"/>
      <c r="E4" s="313"/>
      <c r="F4" s="313"/>
      <c r="G4" s="313"/>
      <c r="H4" s="313"/>
    </row>
    <row r="5" spans="1:8" x14ac:dyDescent="0.35">
      <c r="A5" s="309" t="s">
        <v>7</v>
      </c>
      <c r="B5" s="310"/>
      <c r="C5" s="313"/>
      <c r="D5" s="313"/>
      <c r="E5" s="313"/>
      <c r="F5" s="313"/>
      <c r="G5" s="313"/>
      <c r="H5" s="313"/>
    </row>
    <row r="6" spans="1:8" x14ac:dyDescent="0.35">
      <c r="A6" s="309" t="s">
        <v>15</v>
      </c>
      <c r="B6" s="310"/>
      <c r="C6" s="313"/>
      <c r="D6" s="313"/>
      <c r="E6" s="313"/>
      <c r="F6" s="313"/>
      <c r="G6" s="313"/>
      <c r="H6" s="313"/>
    </row>
    <row r="7" spans="1:8" x14ac:dyDescent="0.35">
      <c r="A7" s="309" t="s">
        <v>21</v>
      </c>
      <c r="B7" s="310"/>
      <c r="C7" s="313"/>
      <c r="D7" s="313"/>
      <c r="E7" s="313"/>
      <c r="F7" s="313"/>
      <c r="G7" s="313"/>
      <c r="H7" s="313"/>
    </row>
    <row r="8" spans="1:8" x14ac:dyDescent="0.35">
      <c r="A8" s="309" t="s">
        <v>14</v>
      </c>
      <c r="B8" s="310"/>
      <c r="C8" s="313"/>
      <c r="D8" s="313"/>
      <c r="E8" s="313"/>
      <c r="F8" s="313"/>
      <c r="G8" s="313"/>
      <c r="H8" s="313"/>
    </row>
    <row r="9" spans="1:8" ht="30.75" customHeight="1" x14ac:dyDescent="0.35">
      <c r="A9" s="311" t="s">
        <v>19</v>
      </c>
      <c r="B9" s="312"/>
      <c r="C9" s="313"/>
      <c r="D9" s="313"/>
      <c r="E9" s="313"/>
      <c r="F9" s="313"/>
      <c r="G9" s="313"/>
      <c r="H9" s="313"/>
    </row>
    <row r="10" spans="1:8" x14ac:dyDescent="0.35">
      <c r="A10" s="309" t="s">
        <v>16</v>
      </c>
      <c r="B10" s="310"/>
      <c r="C10" s="313"/>
      <c r="D10" s="313"/>
      <c r="E10" s="313"/>
      <c r="F10" s="313"/>
      <c r="G10" s="313"/>
      <c r="H10" s="313"/>
    </row>
    <row r="11" spans="1:8" x14ac:dyDescent="0.35">
      <c r="A11" s="28"/>
      <c r="B11" s="29"/>
      <c r="C11" s="30"/>
      <c r="D11" s="30"/>
      <c r="E11" s="30"/>
      <c r="F11" s="28"/>
      <c r="G11" s="28"/>
      <c r="H11" s="28"/>
    </row>
    <row r="12" spans="1:8" ht="90" customHeight="1" x14ac:dyDescent="0.35">
      <c r="A12" s="31"/>
      <c r="B12" s="301" t="s">
        <v>52</v>
      </c>
      <c r="C12" s="301"/>
      <c r="D12" s="301"/>
      <c r="E12" s="301"/>
      <c r="F12" s="301"/>
      <c r="G12" s="301"/>
      <c r="H12" s="301"/>
    </row>
    <row r="13" spans="1:8" ht="29.25" customHeight="1" x14ac:dyDescent="0.35">
      <c r="A13" s="31"/>
      <c r="B13" s="32"/>
      <c r="C13" s="32"/>
      <c r="D13" s="32"/>
      <c r="E13" s="32"/>
      <c r="F13" s="32"/>
      <c r="G13" s="32"/>
      <c r="H13" s="28"/>
    </row>
    <row r="14" spans="1:8" ht="31.5" customHeight="1" x14ac:dyDescent="0.35">
      <c r="A14" s="302" t="s">
        <v>101</v>
      </c>
      <c r="B14" s="302"/>
      <c r="C14" s="302"/>
      <c r="D14" s="302"/>
      <c r="E14" s="302"/>
      <c r="F14" s="302"/>
      <c r="G14" s="302"/>
      <c r="H14" s="302"/>
    </row>
    <row r="15" spans="1:8" ht="177.65" customHeight="1" x14ac:dyDescent="0.35">
      <c r="A15" s="302"/>
      <c r="B15" s="302"/>
      <c r="C15" s="302"/>
      <c r="D15" s="302"/>
      <c r="E15" s="302"/>
      <c r="F15" s="302"/>
      <c r="G15" s="302"/>
      <c r="H15" s="302"/>
    </row>
    <row r="16" spans="1:8" x14ac:dyDescent="0.35">
      <c r="C16" s="1"/>
      <c r="D16" s="2"/>
      <c r="E16" s="2"/>
      <c r="F16" s="2"/>
    </row>
    <row r="17" spans="1:8" x14ac:dyDescent="0.35">
      <c r="C17" s="1"/>
      <c r="D17" s="2"/>
      <c r="E17" s="2"/>
      <c r="F17" s="2"/>
    </row>
    <row r="18" spans="1:8" ht="26" x14ac:dyDescent="0.6">
      <c r="B18" s="10" t="s">
        <v>32</v>
      </c>
      <c r="C18" s="4"/>
      <c r="D18" s="6"/>
      <c r="E18" s="6"/>
      <c r="F18" s="6"/>
      <c r="G18" s="3"/>
      <c r="H18" s="3"/>
    </row>
    <row r="19" spans="1:8" ht="26.5" thickBot="1" x14ac:dyDescent="0.65">
      <c r="B19" s="3"/>
      <c r="C19" s="4"/>
      <c r="D19" s="6"/>
      <c r="E19" s="6"/>
      <c r="F19" s="6"/>
      <c r="G19" s="3"/>
      <c r="H19" s="3"/>
    </row>
    <row r="20" spans="1:8" ht="60" customHeight="1" x14ac:dyDescent="0.35">
      <c r="A20" s="2"/>
      <c r="B20" s="227"/>
      <c r="C20" s="177" t="s">
        <v>0</v>
      </c>
      <c r="D20" s="54" t="s">
        <v>172</v>
      </c>
      <c r="E20" s="178" t="s">
        <v>1</v>
      </c>
      <c r="F20" s="177" t="s">
        <v>3</v>
      </c>
      <c r="G20" s="178" t="s">
        <v>2</v>
      </c>
      <c r="H20" s="179" t="s">
        <v>44</v>
      </c>
    </row>
    <row r="21" spans="1:8" ht="135" customHeight="1" x14ac:dyDescent="0.35">
      <c r="B21" s="298" t="s">
        <v>33</v>
      </c>
      <c r="C21" s="21" t="s">
        <v>64</v>
      </c>
      <c r="D21" s="22"/>
      <c r="E21" s="22">
        <v>2</v>
      </c>
      <c r="F21" s="22">
        <f>Tableau3364913172125[[#This Row],[Pondération]]*Tableau3364913172125[[#This Row],[Note (de 1 à 4)]]</f>
        <v>0</v>
      </c>
      <c r="G21" s="23"/>
      <c r="H21" s="24"/>
    </row>
    <row r="22" spans="1:8" ht="58.5" customHeight="1" x14ac:dyDescent="0.35">
      <c r="B22" s="298"/>
      <c r="C22" s="17" t="s">
        <v>29</v>
      </c>
      <c r="D22" s="18"/>
      <c r="E22" s="18">
        <v>2</v>
      </c>
      <c r="F22" s="18">
        <f>Tableau3364913172125[[#This Row],[Pondération]]*Tableau3364913172125[[#This Row],[Note (de 1 à 4)]]</f>
        <v>0</v>
      </c>
      <c r="G22" s="19"/>
      <c r="H22" s="20"/>
    </row>
    <row r="23" spans="1:8" ht="47.5" customHeight="1" x14ac:dyDescent="0.35">
      <c r="B23" s="298"/>
      <c r="C23" s="21" t="s">
        <v>30</v>
      </c>
      <c r="D23" s="22"/>
      <c r="E23" s="22">
        <v>2</v>
      </c>
      <c r="F23" s="22">
        <f>Tableau3364913172125[[#This Row],[Pondération]]*Tableau3364913172125[[#This Row],[Note (de 1 à 4)]]</f>
        <v>0</v>
      </c>
      <c r="G23" s="23"/>
      <c r="H23" s="24"/>
    </row>
    <row r="24" spans="1:8" ht="42" customHeight="1" x14ac:dyDescent="0.35">
      <c r="B24" s="298"/>
      <c r="C24" s="17" t="s">
        <v>92</v>
      </c>
      <c r="D24" s="82"/>
      <c r="E24" s="82">
        <v>2</v>
      </c>
      <c r="F24" s="82">
        <f>Tableau3364913172125[[#This Row],[Pondération]]*Tableau3364913172125[[#This Row],[Note (de 1 à 4)]]</f>
        <v>0</v>
      </c>
      <c r="G24" s="115"/>
      <c r="H24" s="158"/>
    </row>
    <row r="25" spans="1:8" ht="82" customHeight="1" thickBot="1" x14ac:dyDescent="0.4">
      <c r="B25" s="299"/>
      <c r="C25" s="219" t="s">
        <v>102</v>
      </c>
      <c r="D25" s="206"/>
      <c r="E25" s="206"/>
      <c r="F25" s="206">
        <f>SUM(Tableau3364913172125[Note 
pondérée])</f>
        <v>0</v>
      </c>
      <c r="G25" s="238"/>
      <c r="H25" s="239"/>
    </row>
    <row r="26" spans="1:8" ht="37" customHeight="1" thickBot="1" x14ac:dyDescent="0.65">
      <c r="B26" s="3"/>
      <c r="C26" s="4"/>
      <c r="D26" s="6"/>
      <c r="E26" s="6"/>
      <c r="F26" s="6"/>
      <c r="G26" s="3"/>
      <c r="H26" s="3"/>
    </row>
    <row r="27" spans="1:8" ht="74.5" customHeight="1" x14ac:dyDescent="0.35">
      <c r="B27" s="53" t="s">
        <v>5</v>
      </c>
      <c r="C27" s="126" t="s">
        <v>0</v>
      </c>
      <c r="D27" s="127" t="s">
        <v>172</v>
      </c>
      <c r="E27" s="128" t="s">
        <v>1</v>
      </c>
      <c r="F27" s="126" t="s">
        <v>3</v>
      </c>
      <c r="G27" s="128" t="s">
        <v>2</v>
      </c>
      <c r="H27" s="129" t="s">
        <v>4</v>
      </c>
    </row>
    <row r="28" spans="1:8" ht="58" x14ac:dyDescent="0.35">
      <c r="B28" s="298" t="s">
        <v>91</v>
      </c>
      <c r="C28" s="61" t="s">
        <v>31</v>
      </c>
      <c r="D28" s="22"/>
      <c r="E28" s="22">
        <v>3</v>
      </c>
      <c r="F28" s="22">
        <f>Tableau34251014182226[[#This Row],[Pondération]]*Tableau34251014182226[[#This Row],[Note (de 1 à 4)]]</f>
        <v>0</v>
      </c>
      <c r="G28" s="23"/>
      <c r="H28" s="24"/>
    </row>
    <row r="29" spans="1:8" ht="102.65" customHeight="1" x14ac:dyDescent="0.35">
      <c r="B29" s="298"/>
      <c r="C29" s="17" t="s">
        <v>94</v>
      </c>
      <c r="D29" s="18"/>
      <c r="E29" s="18">
        <v>1</v>
      </c>
      <c r="F29" s="18">
        <f>Tableau34251014182226[[#This Row],[Pondération]]*Tableau34251014182226[[#This Row],[Note (de 1 à 4)]]</f>
        <v>0</v>
      </c>
      <c r="G29" s="19"/>
      <c r="H29" s="20"/>
    </row>
    <row r="30" spans="1:8" ht="82" customHeight="1" x14ac:dyDescent="0.35">
      <c r="B30" s="298"/>
      <c r="C30" s="21" t="s">
        <v>90</v>
      </c>
      <c r="D30" s="22"/>
      <c r="E30" s="22">
        <v>2</v>
      </c>
      <c r="F30" s="22">
        <f>Tableau34251014182226[[#This Row],[Pondération]]*Tableau34251014182226[[#This Row],[Note (de 1 à 4)]]</f>
        <v>0</v>
      </c>
      <c r="G30" s="23"/>
      <c r="H30" s="24"/>
    </row>
    <row r="31" spans="1:8" ht="73.5" customHeight="1" x14ac:dyDescent="0.35">
      <c r="B31" s="340"/>
      <c r="C31" s="116" t="s">
        <v>105</v>
      </c>
      <c r="D31" s="82"/>
      <c r="E31" s="82">
        <v>2</v>
      </c>
      <c r="F31" s="82">
        <f>Tableau34251014182226[[#This Row],[Pondération]]*Tableau34251014182226[[#This Row],[Note (de 1 à 4)]]</f>
        <v>0</v>
      </c>
      <c r="G31" s="115"/>
      <c r="H31" s="158"/>
    </row>
    <row r="32" spans="1:8" ht="79.5" customHeight="1" x14ac:dyDescent="0.35">
      <c r="B32" s="340"/>
      <c r="C32" s="21" t="s">
        <v>175</v>
      </c>
      <c r="D32" s="113"/>
      <c r="E32" s="113">
        <v>3</v>
      </c>
      <c r="F32" s="113">
        <f>SUM(F26:F31)</f>
        <v>0</v>
      </c>
      <c r="G32" s="114"/>
      <c r="H32" s="159"/>
    </row>
    <row r="33" spans="2:18" ht="63" customHeight="1" x14ac:dyDescent="0.35">
      <c r="B33" s="340"/>
      <c r="C33" s="112" t="s">
        <v>87</v>
      </c>
      <c r="D33" s="82"/>
      <c r="E33" s="82">
        <v>3</v>
      </c>
      <c r="F33" s="82">
        <f>Tableau34251014182226[[#This Row],[Pondération]]*Tableau34251014182226[[#This Row],[Note (de 1 à 4)]]</f>
        <v>0</v>
      </c>
      <c r="G33" s="115"/>
      <c r="H33" s="158"/>
    </row>
    <row r="34" spans="2:18" ht="27" customHeight="1" thickBot="1" x14ac:dyDescent="0.4">
      <c r="B34" s="293"/>
      <c r="C34" s="65" t="s">
        <v>103</v>
      </c>
      <c r="D34" s="66"/>
      <c r="E34" s="66"/>
      <c r="F34" s="66">
        <f t="shared" ref="F34" si="0">SUM(F28:F33)</f>
        <v>0</v>
      </c>
      <c r="G34" s="67"/>
      <c r="H34" s="68"/>
    </row>
    <row r="35" spans="2:18" x14ac:dyDescent="0.35">
      <c r="C35" s="5"/>
      <c r="D35" s="2"/>
      <c r="E35" s="2"/>
      <c r="F35" s="2"/>
    </row>
    <row r="36" spans="2:18" ht="16" thickBot="1" x14ac:dyDescent="0.4">
      <c r="F36" s="11"/>
    </row>
    <row r="37" spans="2:18" ht="31" x14ac:dyDescent="0.35">
      <c r="B37" s="53" t="s">
        <v>5</v>
      </c>
      <c r="C37" s="126" t="s">
        <v>0</v>
      </c>
      <c r="D37" s="127" t="s">
        <v>172</v>
      </c>
      <c r="E37" s="128" t="s">
        <v>1</v>
      </c>
      <c r="F37" s="126" t="s">
        <v>3</v>
      </c>
      <c r="G37" s="128" t="s">
        <v>2</v>
      </c>
      <c r="H37" s="129" t="s">
        <v>4</v>
      </c>
    </row>
    <row r="38" spans="2:18" ht="90.65" customHeight="1" x14ac:dyDescent="0.35">
      <c r="B38" s="298" t="s">
        <v>22</v>
      </c>
      <c r="C38" s="21" t="s">
        <v>27</v>
      </c>
      <c r="D38" s="22"/>
      <c r="E38" s="22">
        <v>1</v>
      </c>
      <c r="F38" s="22">
        <f>Tableau338271216202428[[#This Row],[Note (de 1 à 4)]]*Tableau338271216202428[[#This Row],[Pondération]]</f>
        <v>0</v>
      </c>
      <c r="G38" s="23"/>
      <c r="H38" s="24"/>
    </row>
    <row r="39" spans="2:18" ht="131.5" customHeight="1" x14ac:dyDescent="0.35">
      <c r="B39" s="298"/>
      <c r="C39" s="17" t="s">
        <v>26</v>
      </c>
      <c r="D39" s="18"/>
      <c r="E39" s="18">
        <v>2</v>
      </c>
      <c r="F39" s="18">
        <f>Tableau338271216202428[[#This Row],[Note (de 1 à 4)]]*Tableau338271216202428[[#This Row],[Pondération]]</f>
        <v>0</v>
      </c>
      <c r="G39" s="19"/>
      <c r="H39" s="20"/>
    </row>
    <row r="40" spans="2:18" ht="58" customHeight="1" x14ac:dyDescent="0.35">
      <c r="B40" s="298"/>
      <c r="C40" s="21" t="s">
        <v>25</v>
      </c>
      <c r="D40" s="22"/>
      <c r="E40" s="22">
        <v>2</v>
      </c>
      <c r="F40" s="22">
        <f>Tableau338271216202428[[#This Row],[Note (de 1 à 4)]]*Tableau338271216202428[[#This Row],[Pondération]]</f>
        <v>0</v>
      </c>
      <c r="G40" s="23"/>
      <c r="H40" s="24"/>
    </row>
    <row r="41" spans="2:18" ht="47.5" customHeight="1" thickBot="1" x14ac:dyDescent="0.4">
      <c r="B41" s="299"/>
      <c r="C41" s="60" t="s">
        <v>103</v>
      </c>
      <c r="D41" s="25"/>
      <c r="E41" s="25"/>
      <c r="F41" s="204">
        <f>SUM(F38:F40)</f>
        <v>0</v>
      </c>
      <c r="G41" s="26"/>
      <c r="H41" s="27"/>
    </row>
    <row r="42" spans="2:18" ht="74.150000000000006" customHeight="1" thickBot="1" x14ac:dyDescent="0.4">
      <c r="C42" s="2"/>
      <c r="D42" s="2"/>
      <c r="E42" s="2"/>
      <c r="F42" s="9"/>
      <c r="G42" s="8"/>
      <c r="H42" s="7"/>
    </row>
    <row r="43" spans="2:18" ht="73.5" customHeight="1" x14ac:dyDescent="0.35">
      <c r="B43" s="12" t="s">
        <v>5</v>
      </c>
      <c r="C43" s="181" t="s">
        <v>0</v>
      </c>
      <c r="D43" s="83" t="s">
        <v>172</v>
      </c>
      <c r="E43" s="182" t="s">
        <v>1</v>
      </c>
      <c r="F43" s="183" t="s">
        <v>3</v>
      </c>
      <c r="G43" s="182" t="s">
        <v>2</v>
      </c>
      <c r="H43" s="184" t="s">
        <v>4</v>
      </c>
    </row>
    <row r="44" spans="2:18" ht="81" customHeight="1" x14ac:dyDescent="0.35">
      <c r="B44" s="295" t="s">
        <v>23</v>
      </c>
      <c r="C44" s="21" t="s">
        <v>24</v>
      </c>
      <c r="D44" s="22"/>
      <c r="E44" s="22">
        <v>1</v>
      </c>
      <c r="F44" s="22">
        <f>Tableau33861115192327[[#This Row],[Note (de 1 à 4)]]*Tableau33861115192327[[#This Row],[Pondération]]</f>
        <v>0</v>
      </c>
      <c r="G44" s="23"/>
      <c r="H44" s="23"/>
    </row>
    <row r="45" spans="2:18" ht="119.5" customHeight="1" x14ac:dyDescent="0.35">
      <c r="B45" s="295"/>
      <c r="C45" s="17" t="s">
        <v>28</v>
      </c>
      <c r="D45" s="82"/>
      <c r="E45" s="82">
        <v>3</v>
      </c>
      <c r="F45" s="82">
        <f>Tableau33861115192327[[#This Row],[Note (de 1 à 4)]]*Tableau33861115192327[[#This Row],[Pondération]]</f>
        <v>0</v>
      </c>
      <c r="G45" s="115"/>
      <c r="H45" s="115"/>
    </row>
    <row r="46" spans="2:18" ht="96" customHeight="1" x14ac:dyDescent="0.35">
      <c r="B46" s="295"/>
      <c r="C46" s="21" t="s">
        <v>95</v>
      </c>
      <c r="D46" s="22"/>
      <c r="E46" s="22">
        <v>2</v>
      </c>
      <c r="F46" s="22">
        <f>Tableau33861115192327[[#This Row],[Note (de 1 à 4)]]*Tableau33861115192327[[#This Row],[Pondération]]</f>
        <v>0</v>
      </c>
      <c r="G46" s="23"/>
      <c r="H46" s="23"/>
    </row>
    <row r="47" spans="2:18" ht="42.65" customHeight="1" x14ac:dyDescent="0.35">
      <c r="B47" s="295"/>
      <c r="C47" s="17" t="s">
        <v>103</v>
      </c>
      <c r="D47" s="82"/>
      <c r="E47" s="82"/>
      <c r="F47" s="123">
        <f>SUM(Tableau33861115192327[Note 
pondérée])</f>
        <v>0</v>
      </c>
      <c r="G47" s="124"/>
      <c r="H47" s="125"/>
    </row>
    <row r="48" spans="2:18" x14ac:dyDescent="0.35">
      <c r="C48" s="5"/>
      <c r="D48" s="2"/>
      <c r="E48" s="2"/>
      <c r="F48" s="2"/>
      <c r="L48" s="57"/>
      <c r="M48" s="58"/>
      <c r="N48" s="30"/>
      <c r="O48" s="30"/>
      <c r="P48" s="30"/>
      <c r="Q48" s="28"/>
      <c r="R48" s="28"/>
    </row>
    <row r="50" spans="2:16" ht="26" x14ac:dyDescent="0.6">
      <c r="B50" s="85" t="s">
        <v>51</v>
      </c>
      <c r="C50" s="85"/>
    </row>
    <row r="51" spans="2:16" ht="15" thickBot="1" x14ac:dyDescent="0.4"/>
    <row r="52" spans="2:16" ht="31" x14ac:dyDescent="0.35">
      <c r="B52" s="306" t="s">
        <v>142</v>
      </c>
      <c r="C52" s="126" t="s">
        <v>0</v>
      </c>
      <c r="D52" s="127" t="s">
        <v>172</v>
      </c>
      <c r="E52" s="128" t="s">
        <v>1</v>
      </c>
      <c r="F52" s="126" t="s">
        <v>3</v>
      </c>
      <c r="G52" s="128" t="s">
        <v>2</v>
      </c>
      <c r="H52" s="129" t="s">
        <v>4</v>
      </c>
      <c r="M52" s="102"/>
      <c r="N52" s="101"/>
      <c r="O52" s="101"/>
      <c r="P52" s="101"/>
    </row>
    <row r="53" spans="2:16" ht="55.5" customHeight="1" x14ac:dyDescent="0.35">
      <c r="B53" s="307"/>
      <c r="C53" s="130" t="s">
        <v>143</v>
      </c>
      <c r="D53" s="131">
        <v>2.5</v>
      </c>
      <c r="E53" s="131">
        <v>1</v>
      </c>
      <c r="F53" s="131">
        <f t="shared" ref="F53:F57" si="1">D53*E53</f>
        <v>2.5</v>
      </c>
      <c r="G53" s="19"/>
      <c r="H53" s="20"/>
      <c r="M53" s="102"/>
      <c r="N53" s="101"/>
      <c r="O53" s="101"/>
      <c r="P53" s="101"/>
    </row>
    <row r="54" spans="2:16" ht="40.5" customHeight="1" x14ac:dyDescent="0.35">
      <c r="B54" s="307"/>
      <c r="C54" s="132" t="s">
        <v>84</v>
      </c>
      <c r="D54" s="133">
        <v>2.5</v>
      </c>
      <c r="E54" s="133">
        <v>2</v>
      </c>
      <c r="F54" s="133">
        <f t="shared" si="1"/>
        <v>5</v>
      </c>
      <c r="G54" s="23"/>
      <c r="H54" s="24"/>
      <c r="M54" s="102"/>
      <c r="N54" s="101"/>
      <c r="O54" s="101"/>
      <c r="P54" s="101"/>
    </row>
    <row r="55" spans="2:16" ht="28" x14ac:dyDescent="0.35">
      <c r="B55" s="307"/>
      <c r="C55" s="130" t="s">
        <v>85</v>
      </c>
      <c r="D55" s="131">
        <v>2.5</v>
      </c>
      <c r="E55" s="131">
        <v>2</v>
      </c>
      <c r="F55" s="131">
        <f t="shared" si="1"/>
        <v>5</v>
      </c>
      <c r="G55" s="19"/>
      <c r="H55" s="20"/>
      <c r="M55" s="102"/>
      <c r="N55" s="101"/>
      <c r="O55" s="101"/>
      <c r="P55" s="101"/>
    </row>
    <row r="56" spans="2:16" ht="28" x14ac:dyDescent="0.35">
      <c r="B56" s="307"/>
      <c r="C56" s="134" t="s">
        <v>77</v>
      </c>
      <c r="D56" s="133">
        <v>2.5</v>
      </c>
      <c r="E56" s="133">
        <v>3</v>
      </c>
      <c r="F56" s="133">
        <f t="shared" si="1"/>
        <v>7.5</v>
      </c>
      <c r="G56" s="23"/>
      <c r="H56" s="24"/>
      <c r="M56" s="102"/>
      <c r="N56" s="101"/>
      <c r="O56" s="101"/>
      <c r="P56" s="101"/>
    </row>
    <row r="57" spans="2:16" ht="28" x14ac:dyDescent="0.35">
      <c r="B57" s="307"/>
      <c r="C57" s="130" t="s">
        <v>38</v>
      </c>
      <c r="D57" s="131">
        <v>2.5</v>
      </c>
      <c r="E57" s="131">
        <v>1</v>
      </c>
      <c r="F57" s="131">
        <f t="shared" si="1"/>
        <v>2.5</v>
      </c>
      <c r="G57" s="19"/>
      <c r="H57" s="20"/>
      <c r="M57" s="102"/>
      <c r="N57" s="101"/>
      <c r="O57" s="101"/>
      <c r="P57" s="101"/>
    </row>
    <row r="58" spans="2:16" ht="15" thickBot="1" x14ac:dyDescent="0.4">
      <c r="B58" s="308"/>
      <c r="C58" s="245" t="s">
        <v>103</v>
      </c>
      <c r="D58" s="245"/>
      <c r="E58" s="245"/>
      <c r="F58" s="266">
        <f>SUM(F53:F57)</f>
        <v>22.5</v>
      </c>
      <c r="G58" s="245"/>
      <c r="H58" s="246"/>
      <c r="M58" s="103"/>
      <c r="N58" s="101"/>
      <c r="O58" s="101"/>
      <c r="P58" s="101"/>
    </row>
    <row r="61" spans="2:16" ht="26" x14ac:dyDescent="0.6">
      <c r="B61" s="10" t="s">
        <v>50</v>
      </c>
    </row>
    <row r="62" spans="2:16" ht="15" thickBot="1" x14ac:dyDescent="0.4"/>
    <row r="63" spans="2:16" ht="28" x14ac:dyDescent="0.35">
      <c r="B63" s="12"/>
      <c r="C63" s="149" t="s">
        <v>61</v>
      </c>
      <c r="D63" s="87" t="s">
        <v>106</v>
      </c>
      <c r="E63" s="316" t="s">
        <v>2</v>
      </c>
      <c r="F63" s="316"/>
      <c r="G63" s="316"/>
      <c r="H63" s="150" t="s">
        <v>4</v>
      </c>
    </row>
    <row r="64" spans="2:16" ht="56.5" customHeight="1" x14ac:dyDescent="0.35">
      <c r="B64" s="295" t="s">
        <v>54</v>
      </c>
      <c r="C64" s="34" t="s">
        <v>62</v>
      </c>
      <c r="D64" s="35">
        <v>0</v>
      </c>
      <c r="E64" s="300"/>
      <c r="F64" s="300"/>
      <c r="G64" s="300"/>
      <c r="H64" s="36"/>
    </row>
    <row r="65" spans="2:8" ht="28" x14ac:dyDescent="0.35">
      <c r="B65" s="295"/>
      <c r="C65" s="38" t="s">
        <v>55</v>
      </c>
      <c r="D65" s="39"/>
      <c r="E65" s="289"/>
      <c r="F65" s="289"/>
      <c r="G65" s="289"/>
      <c r="H65" s="40"/>
    </row>
    <row r="66" spans="2:8" ht="28" x14ac:dyDescent="0.35">
      <c r="B66" s="295"/>
      <c r="C66" s="34" t="s">
        <v>56</v>
      </c>
      <c r="D66" s="35"/>
      <c r="E66" s="300"/>
      <c r="F66" s="300"/>
      <c r="G66" s="300"/>
      <c r="H66" s="36"/>
    </row>
    <row r="67" spans="2:8" ht="153.65" customHeight="1" x14ac:dyDescent="0.35">
      <c r="B67" s="295"/>
      <c r="C67" s="38" t="s">
        <v>170</v>
      </c>
      <c r="D67" s="191"/>
      <c r="E67" s="348"/>
      <c r="F67" s="348"/>
      <c r="G67" s="348"/>
      <c r="H67" s="165"/>
    </row>
    <row r="68" spans="2:8" ht="87" customHeight="1" x14ac:dyDescent="0.35">
      <c r="B68" s="295"/>
      <c r="C68" s="34" t="s">
        <v>171</v>
      </c>
      <c r="D68" s="140"/>
      <c r="E68" s="288"/>
      <c r="F68" s="288"/>
      <c r="G68" s="288"/>
      <c r="H68" s="141"/>
    </row>
    <row r="69" spans="2:8" ht="42" x14ac:dyDescent="0.35">
      <c r="B69" s="295"/>
      <c r="C69" s="38" t="s">
        <v>53</v>
      </c>
      <c r="D69" s="39"/>
      <c r="E69" s="289"/>
      <c r="F69" s="289"/>
      <c r="G69" s="289"/>
      <c r="H69" s="40"/>
    </row>
    <row r="70" spans="2:8" x14ac:dyDescent="0.35">
      <c r="B70" s="295"/>
      <c r="C70" s="88" t="s">
        <v>103</v>
      </c>
      <c r="D70" s="140">
        <f>SUM(D64:D69)</f>
        <v>0</v>
      </c>
      <c r="E70" s="370"/>
      <c r="F70" s="371"/>
      <c r="G70" s="372"/>
      <c r="H70" s="141"/>
    </row>
    <row r="71" spans="2:8" ht="26.5" thickBot="1" x14ac:dyDescent="0.65">
      <c r="B71" s="10"/>
      <c r="C71" s="44"/>
      <c r="D71" s="45"/>
      <c r="E71" s="46"/>
      <c r="H71" s="46"/>
    </row>
    <row r="72" spans="2:8" ht="28" x14ac:dyDescent="0.35">
      <c r="B72" s="53"/>
      <c r="C72" s="127" t="s">
        <v>0</v>
      </c>
      <c r="D72" s="127" t="s">
        <v>106</v>
      </c>
      <c r="E72" s="365" t="s">
        <v>2</v>
      </c>
      <c r="F72" s="365"/>
      <c r="G72" s="365"/>
      <c r="H72" s="228" t="s">
        <v>4</v>
      </c>
    </row>
    <row r="73" spans="2:8" ht="84" customHeight="1" x14ac:dyDescent="0.35">
      <c r="B73" s="298" t="s">
        <v>57</v>
      </c>
      <c r="C73" s="34" t="s">
        <v>58</v>
      </c>
      <c r="D73" s="35">
        <v>0</v>
      </c>
      <c r="E73" s="300"/>
      <c r="F73" s="300"/>
      <c r="G73" s="300"/>
      <c r="H73" s="37"/>
    </row>
    <row r="74" spans="2:8" ht="28" x14ac:dyDescent="0.35">
      <c r="B74" s="298"/>
      <c r="C74" s="38" t="s">
        <v>60</v>
      </c>
      <c r="D74" s="39"/>
      <c r="E74" s="289"/>
      <c r="F74" s="289"/>
      <c r="G74" s="289"/>
      <c r="H74" s="41"/>
    </row>
    <row r="75" spans="2:8" ht="84" x14ac:dyDescent="0.35">
      <c r="B75" s="298"/>
      <c r="C75" s="34" t="s">
        <v>63</v>
      </c>
      <c r="D75" s="35"/>
      <c r="E75" s="300"/>
      <c r="F75" s="300"/>
      <c r="G75" s="300"/>
      <c r="H75" s="37"/>
    </row>
    <row r="76" spans="2:8" ht="28" x14ac:dyDescent="0.35">
      <c r="B76" s="298"/>
      <c r="C76" s="38" t="s">
        <v>65</v>
      </c>
      <c r="D76" s="39"/>
      <c r="E76" s="289"/>
      <c r="F76" s="289"/>
      <c r="G76" s="289"/>
      <c r="H76" s="41"/>
    </row>
    <row r="77" spans="2:8" x14ac:dyDescent="0.35">
      <c r="B77" s="298"/>
      <c r="C77" s="34" t="s">
        <v>59</v>
      </c>
      <c r="D77" s="35"/>
      <c r="E77" s="300"/>
      <c r="F77" s="300"/>
      <c r="G77" s="300"/>
      <c r="H77" s="37"/>
    </row>
    <row r="78" spans="2:8" ht="26.15" customHeight="1" thickBot="1" x14ac:dyDescent="0.4">
      <c r="B78" s="299"/>
      <c r="C78" s="221" t="s">
        <v>103</v>
      </c>
      <c r="D78" s="222">
        <f>SUM(D73:D77)</f>
        <v>0</v>
      </c>
      <c r="E78" s="374"/>
      <c r="F78" s="374"/>
      <c r="G78" s="374"/>
      <c r="H78" s="43"/>
    </row>
    <row r="79" spans="2:8" ht="15" thickBot="1" x14ac:dyDescent="0.4">
      <c r="B79" s="57"/>
      <c r="C79" s="58"/>
      <c r="D79" s="30"/>
      <c r="E79" s="28"/>
      <c r="H79" s="28"/>
    </row>
    <row r="80" spans="2:8" ht="28" x14ac:dyDescent="0.35">
      <c r="B80" s="53"/>
      <c r="C80" s="127" t="s">
        <v>0</v>
      </c>
      <c r="D80" s="127" t="s">
        <v>106</v>
      </c>
      <c r="E80" s="365" t="s">
        <v>2</v>
      </c>
      <c r="F80" s="365"/>
      <c r="G80" s="365"/>
      <c r="H80" s="228" t="s">
        <v>4</v>
      </c>
    </row>
    <row r="81" spans="1:10" ht="48" customHeight="1" x14ac:dyDescent="0.35">
      <c r="B81" s="298" t="s">
        <v>66</v>
      </c>
      <c r="C81" s="38" t="s">
        <v>67</v>
      </c>
      <c r="D81" s="39"/>
      <c r="E81" s="289"/>
      <c r="F81" s="289"/>
      <c r="G81" s="289"/>
      <c r="H81" s="41"/>
    </row>
    <row r="82" spans="1:10" ht="85" customHeight="1" x14ac:dyDescent="0.35">
      <c r="B82" s="298"/>
      <c r="C82" s="34" t="s">
        <v>68</v>
      </c>
      <c r="D82" s="35"/>
      <c r="E82" s="300"/>
      <c r="F82" s="300"/>
      <c r="G82" s="300"/>
      <c r="H82" s="37"/>
    </row>
    <row r="83" spans="1:10" ht="72" customHeight="1" x14ac:dyDescent="0.35">
      <c r="B83" s="298"/>
      <c r="C83" s="38" t="s">
        <v>70</v>
      </c>
      <c r="D83" s="39"/>
      <c r="E83" s="289"/>
      <c r="F83" s="289"/>
      <c r="G83" s="289"/>
      <c r="H83" s="41"/>
    </row>
    <row r="84" spans="1:10" ht="47.15" customHeight="1" x14ac:dyDescent="0.35">
      <c r="B84" s="298"/>
      <c r="C84" s="34" t="s">
        <v>69</v>
      </c>
      <c r="D84" s="35"/>
      <c r="E84" s="300"/>
      <c r="F84" s="300"/>
      <c r="G84" s="300"/>
      <c r="H84" s="37"/>
    </row>
    <row r="85" spans="1:10" ht="43" customHeight="1" x14ac:dyDescent="0.35">
      <c r="B85" s="298"/>
      <c r="C85" s="38" t="s">
        <v>176</v>
      </c>
      <c r="D85" s="39"/>
      <c r="E85" s="289"/>
      <c r="F85" s="289"/>
      <c r="G85" s="289"/>
      <c r="H85" s="41"/>
    </row>
    <row r="86" spans="1:10" ht="117.65" customHeight="1" thickBot="1" x14ac:dyDescent="0.4">
      <c r="B86" s="299"/>
      <c r="C86" s="52" t="s">
        <v>71</v>
      </c>
      <c r="D86" s="51"/>
      <c r="E86" s="367"/>
      <c r="F86" s="367"/>
      <c r="G86" s="367"/>
      <c r="H86" s="56"/>
    </row>
    <row r="87" spans="1:10" x14ac:dyDescent="0.35">
      <c r="B87" s="57"/>
      <c r="C87" s="257" t="s">
        <v>103</v>
      </c>
      <c r="D87" s="258">
        <f>SUM(D81:D86)</f>
        <v>0</v>
      </c>
      <c r="E87" s="355"/>
      <c r="F87" s="355"/>
      <c r="G87" s="355"/>
      <c r="H87" s="202"/>
    </row>
    <row r="88" spans="1:10" ht="15" thickBot="1" x14ac:dyDescent="0.4">
      <c r="B88" s="57"/>
      <c r="C88" s="58"/>
      <c r="D88" s="30"/>
      <c r="E88" s="28"/>
      <c r="H88" s="28"/>
    </row>
    <row r="89" spans="1:10" ht="28.5" thickBot="1" x14ac:dyDescent="0.4">
      <c r="B89" s="53"/>
      <c r="C89" s="127" t="s">
        <v>0</v>
      </c>
      <c r="D89" s="87" t="s">
        <v>106</v>
      </c>
      <c r="E89" s="317" t="s">
        <v>2</v>
      </c>
      <c r="F89" s="318"/>
      <c r="G89" s="319"/>
      <c r="H89" s="139" t="s">
        <v>4</v>
      </c>
    </row>
    <row r="90" spans="1:10" ht="83.15" customHeight="1" x14ac:dyDescent="0.35">
      <c r="B90" s="286" t="s">
        <v>100</v>
      </c>
      <c r="C90" s="49" t="s">
        <v>99</v>
      </c>
      <c r="D90" s="192"/>
      <c r="E90" s="288"/>
      <c r="F90" s="288"/>
      <c r="G90" s="288"/>
      <c r="H90" s="141"/>
    </row>
    <row r="91" spans="1:10" ht="90.65" customHeight="1" thickBot="1" x14ac:dyDescent="0.4">
      <c r="B91" s="287"/>
      <c r="C91" s="50" t="s">
        <v>107</v>
      </c>
      <c r="D91" s="164"/>
      <c r="E91" s="348"/>
      <c r="F91" s="348"/>
      <c r="G91" s="348"/>
      <c r="H91" s="165"/>
    </row>
    <row r="92" spans="1:10" x14ac:dyDescent="0.35">
      <c r="C92" s="88" t="s">
        <v>103</v>
      </c>
      <c r="D92" s="267">
        <f>D90+D91</f>
        <v>0</v>
      </c>
      <c r="E92" s="373"/>
      <c r="F92" s="373"/>
      <c r="G92" s="373"/>
      <c r="H92" s="268"/>
    </row>
    <row r="95" spans="1:10" x14ac:dyDescent="0.35">
      <c r="A95" s="28"/>
      <c r="B95" s="28"/>
      <c r="C95" s="28"/>
      <c r="D95" s="28"/>
      <c r="E95" s="28"/>
      <c r="F95" s="321"/>
      <c r="G95" s="321"/>
      <c r="H95" s="321"/>
      <c r="I95" s="321"/>
      <c r="J95" s="93"/>
    </row>
    <row r="96" spans="1:10" ht="30.65" customHeight="1" x14ac:dyDescent="0.35">
      <c r="B96" s="89" t="s">
        <v>46</v>
      </c>
      <c r="C96" s="90"/>
      <c r="D96" s="91"/>
      <c r="E96" s="92">
        <f>Tableau3364913172125[[#Totals],[Note 
pondérée]]+F34+Tableau338271216202428[[#Totals],[Note 
pondérée]]+Tableau33861115192327[[#Totals],[Note 
pondérée]]</f>
        <v>0</v>
      </c>
      <c r="F96" s="93"/>
      <c r="G96" s="28"/>
      <c r="H96" s="29"/>
      <c r="I96" s="29"/>
      <c r="J96" s="28"/>
    </row>
    <row r="97" spans="2:8" ht="34.5" customHeight="1" x14ac:dyDescent="0.35">
      <c r="B97" s="94" t="s">
        <v>47</v>
      </c>
      <c r="C97" s="95"/>
      <c r="D97" s="96"/>
      <c r="E97" s="92">
        <f>F58</f>
        <v>22.5</v>
      </c>
      <c r="F97" s="28"/>
      <c r="G97" s="28"/>
      <c r="H97" s="29"/>
    </row>
    <row r="98" spans="2:8" ht="30.65" customHeight="1" x14ac:dyDescent="0.35">
      <c r="B98" s="94" t="s">
        <v>48</v>
      </c>
      <c r="C98" s="95"/>
      <c r="D98" s="96"/>
      <c r="E98" s="92">
        <f>D70+D78+D87+D92</f>
        <v>0</v>
      </c>
      <c r="F98" s="28"/>
      <c r="G98" s="28"/>
      <c r="H98" s="28"/>
    </row>
    <row r="99" spans="2:8" ht="27.65" customHeight="1" x14ac:dyDescent="0.35">
      <c r="B99" s="73" t="s">
        <v>49</v>
      </c>
      <c r="C99" s="74"/>
      <c r="D99" s="75"/>
      <c r="E99" s="92">
        <f>SUM(E96:E98)</f>
        <v>22.5</v>
      </c>
      <c r="F99" s="28"/>
      <c r="G99" s="28"/>
      <c r="H99" s="29"/>
    </row>
    <row r="102" spans="2:8" ht="32.5" customHeight="1" x14ac:dyDescent="0.35">
      <c r="B102" s="328" t="s">
        <v>110</v>
      </c>
      <c r="C102" s="329"/>
      <c r="D102" s="330"/>
      <c r="E102" s="99">
        <f>E96+E97</f>
        <v>22.5</v>
      </c>
    </row>
    <row r="103" spans="2:8" ht="71.5" customHeight="1" x14ac:dyDescent="0.35">
      <c r="B103" s="97" t="s">
        <v>112</v>
      </c>
      <c r="C103" s="329" t="s">
        <v>113</v>
      </c>
      <c r="D103" s="330"/>
      <c r="E103" s="98" t="s">
        <v>116</v>
      </c>
    </row>
    <row r="104" spans="2:8" ht="28.5" customHeight="1" x14ac:dyDescent="0.35">
      <c r="B104" s="333" t="s">
        <v>109</v>
      </c>
      <c r="C104" s="331" t="s">
        <v>181</v>
      </c>
      <c r="D104" s="332"/>
      <c r="E104" s="80"/>
    </row>
    <row r="105" spans="2:8" ht="28.5" customHeight="1" x14ac:dyDescent="0.35">
      <c r="B105" s="334"/>
      <c r="C105" s="331" t="s">
        <v>150</v>
      </c>
      <c r="D105" s="332"/>
      <c r="E105" s="80"/>
    </row>
    <row r="106" spans="2:8" ht="28.5" customHeight="1" x14ac:dyDescent="0.35">
      <c r="B106" s="333" t="s">
        <v>111</v>
      </c>
      <c r="C106" s="331" t="s">
        <v>182</v>
      </c>
      <c r="D106" s="332"/>
      <c r="E106" s="80"/>
    </row>
    <row r="107" spans="2:8" ht="21.65" customHeight="1" x14ac:dyDescent="0.35">
      <c r="B107" s="334"/>
      <c r="C107" s="331" t="s">
        <v>147</v>
      </c>
      <c r="D107" s="332"/>
      <c r="E107" s="80"/>
    </row>
    <row r="108" spans="2:8" ht="21.65" customHeight="1" x14ac:dyDescent="0.35">
      <c r="B108" s="333" t="s">
        <v>108</v>
      </c>
      <c r="C108" s="331" t="s">
        <v>183</v>
      </c>
      <c r="D108" s="332"/>
      <c r="E108" s="80"/>
    </row>
    <row r="109" spans="2:8" ht="30.65" customHeight="1" x14ac:dyDescent="0.35">
      <c r="B109" s="334"/>
      <c r="C109" s="331" t="s">
        <v>145</v>
      </c>
      <c r="D109" s="332"/>
      <c r="E109" s="80"/>
    </row>
    <row r="110" spans="2:8" ht="29.15" customHeight="1" x14ac:dyDescent="0.35">
      <c r="B110" s="28"/>
      <c r="C110" s="28"/>
      <c r="D110" s="28"/>
      <c r="E110" s="28"/>
      <c r="F110" s="28"/>
      <c r="G110" s="28"/>
      <c r="H110" s="29"/>
    </row>
    <row r="111" spans="2:8" x14ac:dyDescent="0.35">
      <c r="B111" s="28"/>
      <c r="C111" s="33"/>
      <c r="D111" s="30"/>
      <c r="E111" s="30"/>
      <c r="F111" s="30"/>
      <c r="G111" s="28"/>
      <c r="H111" s="28"/>
    </row>
    <row r="112" spans="2:8" ht="15" customHeight="1" x14ac:dyDescent="0.35">
      <c r="B112" s="335" t="s">
        <v>45</v>
      </c>
      <c r="C112" s="338"/>
      <c r="D112" s="338"/>
      <c r="E112" s="338"/>
      <c r="F112" s="338"/>
      <c r="G112" s="338"/>
      <c r="H112" s="338"/>
    </row>
    <row r="113" spans="2:8" x14ac:dyDescent="0.35">
      <c r="B113" s="336"/>
      <c r="C113" s="338"/>
      <c r="D113" s="338"/>
      <c r="E113" s="338"/>
      <c r="F113" s="338"/>
      <c r="G113" s="338"/>
      <c r="H113" s="338"/>
    </row>
    <row r="114" spans="2:8" x14ac:dyDescent="0.35">
      <c r="B114" s="336"/>
      <c r="C114" s="338"/>
      <c r="D114" s="338"/>
      <c r="E114" s="338"/>
      <c r="F114" s="338"/>
      <c r="G114" s="338"/>
      <c r="H114" s="338"/>
    </row>
    <row r="115" spans="2:8" x14ac:dyDescent="0.35">
      <c r="B115" s="336"/>
      <c r="C115" s="338"/>
      <c r="D115" s="338"/>
      <c r="E115" s="338"/>
      <c r="F115" s="338"/>
      <c r="G115" s="338"/>
      <c r="H115" s="338"/>
    </row>
    <row r="116" spans="2:8" x14ac:dyDescent="0.35">
      <c r="B116" s="337"/>
      <c r="C116" s="338"/>
      <c r="D116" s="338"/>
      <c r="E116" s="338"/>
      <c r="F116" s="338"/>
      <c r="G116" s="338"/>
      <c r="H116" s="338"/>
    </row>
    <row r="117" spans="2:8" ht="15.75" customHeight="1" x14ac:dyDescent="0.35">
      <c r="B117" s="28"/>
      <c r="C117" s="33"/>
      <c r="D117" s="30"/>
      <c r="E117" s="30"/>
      <c r="F117" s="30"/>
      <c r="G117" s="28"/>
      <c r="H117" s="28"/>
    </row>
    <row r="118" spans="2:8" x14ac:dyDescent="0.35">
      <c r="B118" s="28"/>
      <c r="C118" s="33"/>
      <c r="D118" s="30"/>
      <c r="E118" s="30"/>
      <c r="F118" s="30"/>
      <c r="G118" s="28"/>
      <c r="H118" s="28"/>
    </row>
    <row r="119" spans="2:8" ht="22.5" customHeight="1" x14ac:dyDescent="0.35">
      <c r="B119" s="72" t="s">
        <v>17</v>
      </c>
      <c r="C119" s="320"/>
      <c r="D119" s="320"/>
      <c r="E119" s="320"/>
      <c r="F119" s="320"/>
      <c r="G119" s="320"/>
      <c r="H119" s="320"/>
    </row>
    <row r="120" spans="2:8" ht="20.25" customHeight="1" x14ac:dyDescent="0.35">
      <c r="B120" s="72" t="s">
        <v>8</v>
      </c>
      <c r="C120" s="320"/>
      <c r="D120" s="320"/>
      <c r="E120" s="320"/>
      <c r="F120" s="320"/>
      <c r="G120" s="320"/>
      <c r="H120" s="320"/>
    </row>
    <row r="121" spans="2:8" ht="18" customHeight="1" x14ac:dyDescent="0.35">
      <c r="B121" s="72" t="s">
        <v>20</v>
      </c>
      <c r="C121" s="320"/>
      <c r="D121" s="320"/>
      <c r="E121" s="320"/>
      <c r="F121" s="320"/>
      <c r="G121" s="320"/>
      <c r="H121" s="320"/>
    </row>
    <row r="122" spans="2:8" ht="15.75" customHeight="1" x14ac:dyDescent="0.35">
      <c r="B122" s="72" t="s">
        <v>9</v>
      </c>
      <c r="C122" s="320"/>
      <c r="D122" s="320"/>
      <c r="E122" s="320"/>
      <c r="F122" s="320"/>
      <c r="G122" s="320"/>
      <c r="H122" s="320"/>
    </row>
    <row r="123" spans="2:8" ht="25" customHeight="1" x14ac:dyDescent="0.35">
      <c r="B123" s="72" t="s">
        <v>10</v>
      </c>
      <c r="C123" s="320"/>
      <c r="D123" s="320"/>
      <c r="E123" s="320"/>
      <c r="F123" s="320"/>
      <c r="G123" s="320"/>
      <c r="H123" s="320"/>
    </row>
    <row r="124" spans="2:8" ht="25" customHeight="1" x14ac:dyDescent="0.35">
      <c r="B124" s="72" t="s">
        <v>11</v>
      </c>
      <c r="C124" s="320"/>
      <c r="D124" s="320"/>
      <c r="E124" s="320"/>
      <c r="F124" s="320"/>
      <c r="G124" s="320"/>
      <c r="H124" s="320"/>
    </row>
    <row r="125" spans="2:8" ht="87" customHeight="1" x14ac:dyDescent="0.35">
      <c r="B125" s="76" t="s">
        <v>18</v>
      </c>
      <c r="C125" s="327" t="s">
        <v>13</v>
      </c>
      <c r="D125" s="327"/>
      <c r="E125" s="327"/>
      <c r="F125" s="327"/>
      <c r="G125" s="327"/>
      <c r="H125" s="327"/>
    </row>
    <row r="126" spans="2:8" ht="50.15" customHeight="1" x14ac:dyDescent="0.35">
      <c r="B126" s="72" t="s">
        <v>12</v>
      </c>
      <c r="C126" s="320"/>
      <c r="D126" s="320"/>
      <c r="E126" s="320"/>
      <c r="F126" s="320"/>
      <c r="G126" s="320"/>
      <c r="H126" s="320"/>
    </row>
    <row r="127" spans="2:8" x14ac:dyDescent="0.35">
      <c r="B127" s="28"/>
      <c r="C127" s="28"/>
      <c r="D127" s="28"/>
      <c r="E127" s="28"/>
      <c r="F127" s="28"/>
      <c r="G127" s="28"/>
      <c r="H127" s="28"/>
    </row>
  </sheetData>
  <mergeCells count="76">
    <mergeCell ref="C123:H123"/>
    <mergeCell ref="C124:H124"/>
    <mergeCell ref="C125:H125"/>
    <mergeCell ref="C126:H126"/>
    <mergeCell ref="B112:B116"/>
    <mergeCell ref="C112:H116"/>
    <mergeCell ref="C119:H119"/>
    <mergeCell ref="C120:H120"/>
    <mergeCell ref="C121:H121"/>
    <mergeCell ref="C122:H122"/>
    <mergeCell ref="B106:B107"/>
    <mergeCell ref="C106:D106"/>
    <mergeCell ref="C107:D107"/>
    <mergeCell ref="B108:B109"/>
    <mergeCell ref="C108:D108"/>
    <mergeCell ref="C109:D109"/>
    <mergeCell ref="F95:G95"/>
    <mergeCell ref="H95:I95"/>
    <mergeCell ref="B102:D102"/>
    <mergeCell ref="C103:D103"/>
    <mergeCell ref="B104:B105"/>
    <mergeCell ref="C104:D104"/>
    <mergeCell ref="C105:D105"/>
    <mergeCell ref="E92:G92"/>
    <mergeCell ref="E78:G78"/>
    <mergeCell ref="E80:G80"/>
    <mergeCell ref="B81:B86"/>
    <mergeCell ref="E81:G81"/>
    <mergeCell ref="E82:G82"/>
    <mergeCell ref="E83:G83"/>
    <mergeCell ref="E84:G84"/>
    <mergeCell ref="E85:G85"/>
    <mergeCell ref="E86:G86"/>
    <mergeCell ref="E87:G87"/>
    <mergeCell ref="E89:G89"/>
    <mergeCell ref="B90:B91"/>
    <mergeCell ref="E90:G90"/>
    <mergeCell ref="E91:G91"/>
    <mergeCell ref="E72:G72"/>
    <mergeCell ref="B73:B78"/>
    <mergeCell ref="E73:G73"/>
    <mergeCell ref="E74:G74"/>
    <mergeCell ref="E75:G75"/>
    <mergeCell ref="E76:G76"/>
    <mergeCell ref="E77:G77"/>
    <mergeCell ref="B38:B41"/>
    <mergeCell ref="B44:B47"/>
    <mergeCell ref="B52:B58"/>
    <mergeCell ref="E63:G63"/>
    <mergeCell ref="B64:B70"/>
    <mergeCell ref="E64:G64"/>
    <mergeCell ref="E65:G65"/>
    <mergeCell ref="E66:G66"/>
    <mergeCell ref="E67:G67"/>
    <mergeCell ref="E68:G68"/>
    <mergeCell ref="E69:G69"/>
    <mergeCell ref="E70:G70"/>
    <mergeCell ref="B28:B34"/>
    <mergeCell ref="A7:B7"/>
    <mergeCell ref="C7:H7"/>
    <mergeCell ref="A8:B8"/>
    <mergeCell ref="C8:H8"/>
    <mergeCell ref="A9:B9"/>
    <mergeCell ref="C9:H9"/>
    <mergeCell ref="A10:B10"/>
    <mergeCell ref="C10:H10"/>
    <mergeCell ref="B12:H12"/>
    <mergeCell ref="A14:H15"/>
    <mergeCell ref="B21:B25"/>
    <mergeCell ref="A6:B6"/>
    <mergeCell ref="C6:H6"/>
    <mergeCell ref="A2:H2"/>
    <mergeCell ref="A4:B4"/>
    <mergeCell ref="C4:H4"/>
    <mergeCell ref="A5:B5"/>
    <mergeCell ref="C5:H5"/>
  </mergeCells>
  <pageMargins left="0.7" right="0.7" top="0.75" bottom="0.75" header="0.3" footer="0.3"/>
  <pageSetup paperSize="9" orientation="portrait" r:id="rId1"/>
  <drawing r:id="rId2"/>
  <tableParts count="4">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2E0D6-0867-450E-B10F-327FB2F33A7C}">
  <dimension ref="A1:R126"/>
  <sheetViews>
    <sheetView topLeftCell="A101" zoomScale="80" zoomScaleNormal="80" workbookViewId="0">
      <selection activeCell="C103" sqref="C103:D108"/>
    </sheetView>
  </sheetViews>
  <sheetFormatPr baseColWidth="10" defaultRowHeight="14.5" x14ac:dyDescent="0.35"/>
  <cols>
    <col min="1" max="1" width="27.7265625" customWidth="1"/>
    <col min="2" max="2" width="25.453125" customWidth="1"/>
    <col min="3" max="3" width="61.26953125" customWidth="1"/>
    <col min="5" max="5" width="18.1796875" customWidth="1"/>
    <col min="6" max="6" width="14.7265625" customWidth="1"/>
    <col min="7" max="7" width="15.7265625" customWidth="1"/>
    <col min="8" max="8" width="17.08984375" customWidth="1"/>
    <col min="13" max="13" width="65" customWidth="1"/>
  </cols>
  <sheetData>
    <row r="1" spans="1:8" ht="98.5" customHeight="1" x14ac:dyDescent="0.35"/>
    <row r="2" spans="1:8" ht="29" customHeight="1" x14ac:dyDescent="0.35">
      <c r="A2" s="314" t="s">
        <v>177</v>
      </c>
      <c r="B2" s="314"/>
      <c r="C2" s="314"/>
      <c r="D2" s="314"/>
      <c r="E2" s="314"/>
      <c r="F2" s="314"/>
      <c r="G2" s="314"/>
      <c r="H2" s="314"/>
    </row>
    <row r="3" spans="1:8" x14ac:dyDescent="0.35">
      <c r="A3" s="28"/>
      <c r="B3" s="29"/>
      <c r="C3" s="30"/>
      <c r="D3" s="30"/>
      <c r="E3" s="30"/>
      <c r="F3" s="28"/>
      <c r="G3" s="28"/>
      <c r="H3" s="28"/>
    </row>
    <row r="4" spans="1:8" x14ac:dyDescent="0.35">
      <c r="A4" s="309" t="s">
        <v>6</v>
      </c>
      <c r="B4" s="310"/>
      <c r="C4" s="313"/>
      <c r="D4" s="313"/>
      <c r="E4" s="313"/>
      <c r="F4" s="313"/>
      <c r="G4" s="313"/>
      <c r="H4" s="313"/>
    </row>
    <row r="5" spans="1:8" x14ac:dyDescent="0.35">
      <c r="A5" s="309" t="s">
        <v>7</v>
      </c>
      <c r="B5" s="310"/>
      <c r="C5" s="313"/>
      <c r="D5" s="313"/>
      <c r="E5" s="313"/>
      <c r="F5" s="313"/>
      <c r="G5" s="313"/>
      <c r="H5" s="313"/>
    </row>
    <row r="6" spans="1:8" x14ac:dyDescent="0.35">
      <c r="A6" s="309" t="s">
        <v>15</v>
      </c>
      <c r="B6" s="310"/>
      <c r="C6" s="313"/>
      <c r="D6" s="313"/>
      <c r="E6" s="313"/>
      <c r="F6" s="313"/>
      <c r="G6" s="313"/>
      <c r="H6" s="313"/>
    </row>
    <row r="7" spans="1:8" x14ac:dyDescent="0.35">
      <c r="A7" s="309" t="s">
        <v>21</v>
      </c>
      <c r="B7" s="310"/>
      <c r="C7" s="313"/>
      <c r="D7" s="313"/>
      <c r="E7" s="313"/>
      <c r="F7" s="313"/>
      <c r="G7" s="313"/>
      <c r="H7" s="313"/>
    </row>
    <row r="8" spans="1:8" x14ac:dyDescent="0.35">
      <c r="A8" s="309" t="s">
        <v>14</v>
      </c>
      <c r="B8" s="310"/>
      <c r="C8" s="313"/>
      <c r="D8" s="313"/>
      <c r="E8" s="313"/>
      <c r="F8" s="313"/>
      <c r="G8" s="313"/>
      <c r="H8" s="313"/>
    </row>
    <row r="9" spans="1:8" ht="30.75" customHeight="1" x14ac:dyDescent="0.35">
      <c r="A9" s="311" t="s">
        <v>19</v>
      </c>
      <c r="B9" s="312"/>
      <c r="C9" s="313"/>
      <c r="D9" s="313"/>
      <c r="E9" s="313"/>
      <c r="F9" s="313"/>
      <c r="G9" s="313"/>
      <c r="H9" s="313"/>
    </row>
    <row r="10" spans="1:8" x14ac:dyDescent="0.35">
      <c r="A10" s="309" t="s">
        <v>16</v>
      </c>
      <c r="B10" s="310"/>
      <c r="C10" s="313"/>
      <c r="D10" s="313"/>
      <c r="E10" s="313"/>
      <c r="F10" s="313"/>
      <c r="G10" s="313"/>
      <c r="H10" s="313"/>
    </row>
    <row r="11" spans="1:8" x14ac:dyDescent="0.35">
      <c r="A11" s="28"/>
      <c r="B11" s="29"/>
      <c r="C11" s="30"/>
      <c r="D11" s="30"/>
      <c r="E11" s="30"/>
      <c r="F11" s="28"/>
      <c r="G11" s="28"/>
      <c r="H11" s="28"/>
    </row>
    <row r="12" spans="1:8" ht="90" customHeight="1" x14ac:dyDescent="0.35">
      <c r="A12" s="31"/>
      <c r="B12" s="301" t="s">
        <v>52</v>
      </c>
      <c r="C12" s="301"/>
      <c r="D12" s="301"/>
      <c r="E12" s="301"/>
      <c r="F12" s="301"/>
      <c r="G12" s="301"/>
      <c r="H12" s="301"/>
    </row>
    <row r="13" spans="1:8" ht="29.25" customHeight="1" x14ac:dyDescent="0.35">
      <c r="A13" s="31"/>
      <c r="B13" s="32"/>
      <c r="C13" s="32"/>
      <c r="D13" s="32"/>
      <c r="E13" s="32"/>
      <c r="F13" s="32"/>
      <c r="G13" s="32"/>
      <c r="H13" s="28"/>
    </row>
    <row r="14" spans="1:8" ht="31.5" customHeight="1" x14ac:dyDescent="0.35">
      <c r="A14" s="302" t="s">
        <v>101</v>
      </c>
      <c r="B14" s="302"/>
      <c r="C14" s="302"/>
      <c r="D14" s="302"/>
      <c r="E14" s="302"/>
      <c r="F14" s="302"/>
      <c r="G14" s="302"/>
      <c r="H14" s="302"/>
    </row>
    <row r="15" spans="1:8" ht="177.65" customHeight="1" x14ac:dyDescent="0.35">
      <c r="A15" s="302"/>
      <c r="B15" s="302"/>
      <c r="C15" s="302"/>
      <c r="D15" s="302"/>
      <c r="E15" s="302"/>
      <c r="F15" s="302"/>
      <c r="G15" s="302"/>
      <c r="H15" s="302"/>
    </row>
    <row r="16" spans="1:8" x14ac:dyDescent="0.35">
      <c r="C16" s="1"/>
      <c r="D16" s="2"/>
      <c r="E16" s="2"/>
      <c r="F16" s="2"/>
    </row>
    <row r="17" spans="1:8" x14ac:dyDescent="0.35">
      <c r="C17" s="1"/>
      <c r="D17" s="2"/>
      <c r="E17" s="2"/>
      <c r="F17" s="2"/>
    </row>
    <row r="18" spans="1:8" ht="26" x14ac:dyDescent="0.6">
      <c r="B18" s="10" t="s">
        <v>32</v>
      </c>
      <c r="C18" s="4"/>
      <c r="D18" s="6"/>
      <c r="E18" s="6"/>
      <c r="F18" s="6"/>
      <c r="G18" s="3"/>
      <c r="H18" s="3"/>
    </row>
    <row r="19" spans="1:8" ht="26.5" thickBot="1" x14ac:dyDescent="0.65">
      <c r="B19" s="3"/>
      <c r="C19" s="4"/>
      <c r="D19" s="6"/>
      <c r="E19" s="6"/>
      <c r="F19" s="6"/>
      <c r="G19" s="3"/>
      <c r="H19" s="3"/>
    </row>
    <row r="20" spans="1:8" ht="46.5" x14ac:dyDescent="0.35">
      <c r="A20" s="2"/>
      <c r="B20" s="53"/>
      <c r="C20" s="126" t="s">
        <v>0</v>
      </c>
      <c r="D20" s="127" t="s">
        <v>172</v>
      </c>
      <c r="E20" s="128" t="s">
        <v>1</v>
      </c>
      <c r="F20" s="126" t="s">
        <v>3</v>
      </c>
      <c r="G20" s="128" t="s">
        <v>2</v>
      </c>
      <c r="H20" s="129" t="s">
        <v>44</v>
      </c>
    </row>
    <row r="21" spans="1:8" ht="135" customHeight="1" x14ac:dyDescent="0.35">
      <c r="B21" s="298" t="s">
        <v>33</v>
      </c>
      <c r="C21" s="21" t="s">
        <v>64</v>
      </c>
      <c r="D21" s="22"/>
      <c r="E21" s="22">
        <v>2</v>
      </c>
      <c r="F21" s="22">
        <f>Tableau336491317212529[[#This Row],[Pondération]]*Tableau336491317212529[[#This Row],[Note (de 1 à 4)]]</f>
        <v>0</v>
      </c>
      <c r="G21" s="23"/>
      <c r="H21" s="24"/>
    </row>
    <row r="22" spans="1:8" ht="58.5" customHeight="1" x14ac:dyDescent="0.35">
      <c r="B22" s="298"/>
      <c r="C22" s="17" t="s">
        <v>29</v>
      </c>
      <c r="D22" s="18"/>
      <c r="E22" s="18">
        <v>2</v>
      </c>
      <c r="F22" s="18">
        <f>Tableau336491317212529[[#This Row],[Pondération]]*Tableau336491317212529[[#This Row],[Note (de 1 à 4)]]</f>
        <v>0</v>
      </c>
      <c r="G22" s="19"/>
      <c r="H22" s="20"/>
    </row>
    <row r="23" spans="1:8" ht="47.5" customHeight="1" x14ac:dyDescent="0.35">
      <c r="B23" s="298"/>
      <c r="C23" s="21" t="s">
        <v>30</v>
      </c>
      <c r="D23" s="22"/>
      <c r="E23" s="22">
        <v>2</v>
      </c>
      <c r="F23" s="22">
        <f>Tableau336491317212529[[#This Row],[Pondération]]*Tableau336491317212529[[#This Row],[Note (de 1 à 4)]]</f>
        <v>0</v>
      </c>
      <c r="G23" s="23"/>
      <c r="H23" s="24"/>
    </row>
    <row r="24" spans="1:8" ht="42" customHeight="1" x14ac:dyDescent="0.35">
      <c r="B24" s="298"/>
      <c r="C24" s="17" t="s">
        <v>92</v>
      </c>
      <c r="D24" s="82"/>
      <c r="E24" s="82">
        <v>2</v>
      </c>
      <c r="F24" s="82">
        <f>Tableau336491317212529[[#This Row],[Pondération]]*Tableau336491317212529[[#This Row],[Note (de 1 à 4)]]</f>
        <v>0</v>
      </c>
      <c r="G24" s="115"/>
      <c r="H24" s="158"/>
    </row>
    <row r="25" spans="1:8" ht="82" customHeight="1" thickBot="1" x14ac:dyDescent="0.4">
      <c r="B25" s="299"/>
      <c r="C25" s="235" t="s">
        <v>102</v>
      </c>
      <c r="D25" s="205"/>
      <c r="E25" s="205"/>
      <c r="F25" s="205">
        <f>SUM(Tableau336491317212529[Note 
pondérée])</f>
        <v>0</v>
      </c>
      <c r="G25" s="236"/>
      <c r="H25" s="237"/>
    </row>
    <row r="26" spans="1:8" ht="37" customHeight="1" thickBot="1" x14ac:dyDescent="0.65">
      <c r="B26" s="3"/>
      <c r="C26" s="4"/>
      <c r="D26" s="6"/>
      <c r="E26" s="6"/>
      <c r="F26" s="6"/>
      <c r="G26" s="3"/>
      <c r="H26" s="3"/>
    </row>
    <row r="27" spans="1:8" ht="74.5" customHeight="1" x14ac:dyDescent="0.35">
      <c r="B27" s="227" t="s">
        <v>5</v>
      </c>
      <c r="C27" s="177" t="s">
        <v>0</v>
      </c>
      <c r="D27" s="54" t="s">
        <v>172</v>
      </c>
      <c r="E27" s="178" t="s">
        <v>1</v>
      </c>
      <c r="F27" s="177" t="s">
        <v>3</v>
      </c>
      <c r="G27" s="178" t="s">
        <v>2</v>
      </c>
      <c r="H27" s="179" t="s">
        <v>4</v>
      </c>
    </row>
    <row r="28" spans="1:8" ht="94.5" customHeight="1" x14ac:dyDescent="0.35">
      <c r="B28" s="298" t="s">
        <v>91</v>
      </c>
      <c r="C28" s="61" t="s">
        <v>31</v>
      </c>
      <c r="D28" s="22"/>
      <c r="E28" s="22">
        <v>3</v>
      </c>
      <c r="F28" s="22">
        <f>Tableau3425101418222630[[#This Row],[Pondération]]*Tableau3425101418222630[[#This Row],[Note (de 1 à 4)]]</f>
        <v>0</v>
      </c>
      <c r="G28" s="23"/>
      <c r="H28" s="24"/>
    </row>
    <row r="29" spans="1:8" ht="102.65" customHeight="1" x14ac:dyDescent="0.35">
      <c r="B29" s="298"/>
      <c r="C29" s="17" t="s">
        <v>94</v>
      </c>
      <c r="D29" s="18"/>
      <c r="E29" s="18">
        <v>1</v>
      </c>
      <c r="F29" s="18">
        <f>Tableau3425101418222630[[#This Row],[Pondération]]*Tableau3425101418222630[[#This Row],[Note (de 1 à 4)]]</f>
        <v>0</v>
      </c>
      <c r="G29" s="19"/>
      <c r="H29" s="20"/>
    </row>
    <row r="30" spans="1:8" ht="82" customHeight="1" x14ac:dyDescent="0.35">
      <c r="B30" s="298"/>
      <c r="C30" s="21" t="s">
        <v>90</v>
      </c>
      <c r="D30" s="22"/>
      <c r="E30" s="22">
        <v>2</v>
      </c>
      <c r="F30" s="22">
        <f>Tableau3425101418222630[[#This Row],[Pondération]]*Tableau3425101418222630[[#This Row],[Note (de 1 à 4)]]</f>
        <v>0</v>
      </c>
      <c r="G30" s="23"/>
      <c r="H30" s="24"/>
    </row>
    <row r="31" spans="1:8" ht="73.5" customHeight="1" x14ac:dyDescent="0.35">
      <c r="B31" s="340"/>
      <c r="C31" s="116" t="s">
        <v>105</v>
      </c>
      <c r="D31" s="82"/>
      <c r="E31" s="82">
        <v>2</v>
      </c>
      <c r="F31" s="82">
        <f>Tableau3425101418222630[[#This Row],[Pondération]]*Tableau3425101418222630[[#This Row],[Note (de 1 à 4)]]</f>
        <v>0</v>
      </c>
      <c r="G31" s="115"/>
      <c r="H31" s="158"/>
    </row>
    <row r="32" spans="1:8" ht="79.5" customHeight="1" x14ac:dyDescent="0.35">
      <c r="B32" s="340"/>
      <c r="C32" s="21" t="s">
        <v>175</v>
      </c>
      <c r="D32" s="113"/>
      <c r="E32" s="113">
        <v>3</v>
      </c>
      <c r="F32" s="113">
        <f>SUM(F26:F31)</f>
        <v>0</v>
      </c>
      <c r="G32" s="114"/>
      <c r="H32" s="159"/>
    </row>
    <row r="33" spans="2:18" ht="63" customHeight="1" x14ac:dyDescent="0.35">
      <c r="B33" s="340"/>
      <c r="C33" s="112" t="s">
        <v>87</v>
      </c>
      <c r="D33" s="18"/>
      <c r="E33" s="18">
        <v>3</v>
      </c>
      <c r="F33" s="18">
        <f>Tableau3425101418222630[[#This Row],[Pondération]]*Tableau3425101418222630[[#This Row],[Note (de 1 à 4)]]</f>
        <v>0</v>
      </c>
      <c r="G33" s="19"/>
      <c r="H33" s="20"/>
    </row>
    <row r="34" spans="2:18" ht="27" customHeight="1" thickBot="1" x14ac:dyDescent="0.4">
      <c r="B34" s="293"/>
      <c r="C34" s="180" t="s">
        <v>103</v>
      </c>
      <c r="D34" s="244"/>
      <c r="E34" s="244"/>
      <c r="F34" s="244">
        <f t="shared" ref="F34" si="0">SUM(F28:F33)</f>
        <v>0</v>
      </c>
      <c r="G34" s="67"/>
      <c r="H34" s="68"/>
    </row>
    <row r="35" spans="2:18" x14ac:dyDescent="0.35">
      <c r="C35" s="5"/>
      <c r="D35" s="2"/>
      <c r="E35" s="2"/>
      <c r="F35" s="2"/>
    </row>
    <row r="36" spans="2:18" ht="16" thickBot="1" x14ac:dyDescent="0.4">
      <c r="F36" s="11"/>
    </row>
    <row r="37" spans="2:18" ht="31.5" thickBot="1" x14ac:dyDescent="0.4">
      <c r="B37" s="119" t="s">
        <v>5</v>
      </c>
      <c r="C37" s="263" t="s">
        <v>0</v>
      </c>
      <c r="D37" s="83" t="s">
        <v>172</v>
      </c>
      <c r="E37" s="264" t="s">
        <v>1</v>
      </c>
      <c r="F37" s="263" t="s">
        <v>3</v>
      </c>
      <c r="G37" s="264" t="s">
        <v>2</v>
      </c>
      <c r="H37" s="265" t="s">
        <v>4</v>
      </c>
    </row>
    <row r="38" spans="2:18" ht="90.65" customHeight="1" x14ac:dyDescent="0.35">
      <c r="B38" s="297" t="s">
        <v>22</v>
      </c>
      <c r="C38" s="273" t="s">
        <v>27</v>
      </c>
      <c r="D38" s="62"/>
      <c r="E38" s="62">
        <v>1</v>
      </c>
      <c r="F38" s="62">
        <f>Tableau33827121620242832[[#This Row],[Note (de 1 à 4)]]*Tableau33827121620242832[[#This Row],[Pondération]]</f>
        <v>0</v>
      </c>
      <c r="G38" s="63"/>
      <c r="H38" s="64"/>
    </row>
    <row r="39" spans="2:18" ht="58" x14ac:dyDescent="0.35">
      <c r="B39" s="298"/>
      <c r="C39" s="17" t="s">
        <v>26</v>
      </c>
      <c r="D39" s="18"/>
      <c r="E39" s="18">
        <v>2</v>
      </c>
      <c r="F39" s="18">
        <f>Tableau33827121620242832[[#This Row],[Note (de 1 à 4)]]*Tableau33827121620242832[[#This Row],[Pondération]]</f>
        <v>0</v>
      </c>
      <c r="G39" s="19"/>
      <c r="H39" s="20"/>
    </row>
    <row r="40" spans="2:18" ht="63" customHeight="1" x14ac:dyDescent="0.35">
      <c r="B40" s="298"/>
      <c r="C40" s="21" t="s">
        <v>25</v>
      </c>
      <c r="D40" s="22"/>
      <c r="E40" s="22">
        <v>2</v>
      </c>
      <c r="F40" s="22">
        <f>Tableau33827121620242832[[#This Row],[Note (de 1 à 4)]]*Tableau33827121620242832[[#This Row],[Pondération]]</f>
        <v>0</v>
      </c>
      <c r="G40" s="23"/>
      <c r="H40" s="24"/>
    </row>
    <row r="41" spans="2:18" ht="47.5" customHeight="1" thickBot="1" x14ac:dyDescent="0.4">
      <c r="B41" s="299"/>
      <c r="C41" s="60" t="s">
        <v>103</v>
      </c>
      <c r="D41" s="25"/>
      <c r="E41" s="25"/>
      <c r="F41" s="204">
        <f>SUM(F38:F40)</f>
        <v>0</v>
      </c>
      <c r="G41" s="26"/>
      <c r="H41" s="27"/>
    </row>
    <row r="42" spans="2:18" ht="74.150000000000006" customHeight="1" thickBot="1" x14ac:dyDescent="0.4">
      <c r="C42" s="2"/>
      <c r="D42" s="2"/>
      <c r="E42" s="2"/>
      <c r="F42" s="9"/>
      <c r="G42" s="8"/>
      <c r="H42" s="7"/>
    </row>
    <row r="43" spans="2:18" ht="31" x14ac:dyDescent="0.35">
      <c r="B43" s="12" t="s">
        <v>5</v>
      </c>
      <c r="C43" s="181" t="s">
        <v>0</v>
      </c>
      <c r="D43" s="83" t="s">
        <v>172</v>
      </c>
      <c r="E43" s="182" t="s">
        <v>1</v>
      </c>
      <c r="F43" s="183" t="s">
        <v>3</v>
      </c>
      <c r="G43" s="182" t="s">
        <v>2</v>
      </c>
      <c r="H43" s="184" t="s">
        <v>4</v>
      </c>
    </row>
    <row r="44" spans="2:18" ht="81" customHeight="1" x14ac:dyDescent="0.35">
      <c r="B44" s="295" t="s">
        <v>23</v>
      </c>
      <c r="C44" s="21" t="s">
        <v>24</v>
      </c>
      <c r="D44" s="113"/>
      <c r="E44" s="113">
        <v>1</v>
      </c>
      <c r="F44" s="113">
        <f>Tableau3386111519232731[[#This Row],[Note (de 1 à 4)]]*Tableau3386111519232731[[#This Row],[Pondération]]</f>
        <v>0</v>
      </c>
      <c r="G44" s="114"/>
      <c r="H44" s="23"/>
    </row>
    <row r="45" spans="2:18" ht="123" customHeight="1" x14ac:dyDescent="0.35">
      <c r="B45" s="295"/>
      <c r="C45" s="17" t="s">
        <v>28</v>
      </c>
      <c r="D45" s="82"/>
      <c r="E45" s="82">
        <v>3</v>
      </c>
      <c r="F45" s="82">
        <f>Tableau3386111519232731[[#This Row],[Note (de 1 à 4)]]*Tableau3386111519232731[[#This Row],[Pondération]]</f>
        <v>0</v>
      </c>
      <c r="G45" s="115"/>
      <c r="H45" s="19"/>
    </row>
    <row r="46" spans="2:18" ht="96" customHeight="1" x14ac:dyDescent="0.35">
      <c r="B46" s="295"/>
      <c r="C46" s="21" t="s">
        <v>95</v>
      </c>
      <c r="D46" s="113"/>
      <c r="E46" s="113">
        <v>2</v>
      </c>
      <c r="F46" s="113">
        <f>Tableau3386111519232731[[#This Row],[Note (de 1 à 4)]]*Tableau3386111519232731[[#This Row],[Pondération]]</f>
        <v>0</v>
      </c>
      <c r="G46" s="114"/>
      <c r="H46" s="23"/>
    </row>
    <row r="47" spans="2:18" ht="42.65" customHeight="1" x14ac:dyDescent="0.35">
      <c r="B47" s="295"/>
      <c r="C47" s="17" t="s">
        <v>103</v>
      </c>
      <c r="D47" s="82"/>
      <c r="E47" s="82"/>
      <c r="F47" s="123">
        <f>SUM(Tableau3386111519232731[Note 
pondérée])</f>
        <v>0</v>
      </c>
      <c r="G47" s="124"/>
      <c r="H47" s="186"/>
    </row>
    <row r="48" spans="2:18" x14ac:dyDescent="0.35">
      <c r="C48" s="5"/>
      <c r="D48" s="2"/>
      <c r="E48" s="2"/>
      <c r="F48" s="2"/>
      <c r="L48" s="57"/>
      <c r="M48" s="58"/>
      <c r="N48" s="30"/>
      <c r="O48" s="30"/>
      <c r="P48" s="30"/>
      <c r="Q48" s="28"/>
      <c r="R48" s="28"/>
    </row>
    <row r="50" spans="2:16" ht="26" x14ac:dyDescent="0.6">
      <c r="B50" s="85" t="s">
        <v>51</v>
      </c>
      <c r="C50" s="85"/>
    </row>
    <row r="51" spans="2:16" ht="15" thickBot="1" x14ac:dyDescent="0.4"/>
    <row r="52" spans="2:16" ht="31" x14ac:dyDescent="0.35">
      <c r="B52" s="375" t="s">
        <v>144</v>
      </c>
      <c r="C52" s="126" t="s">
        <v>0</v>
      </c>
      <c r="D52" s="127" t="s">
        <v>169</v>
      </c>
      <c r="E52" s="128" t="s">
        <v>1</v>
      </c>
      <c r="F52" s="126" t="s">
        <v>3</v>
      </c>
      <c r="G52" s="128" t="s">
        <v>2</v>
      </c>
      <c r="H52" s="129" t="s">
        <v>4</v>
      </c>
      <c r="M52" s="102"/>
      <c r="N52" s="101"/>
      <c r="O52" s="101"/>
      <c r="P52" s="101"/>
    </row>
    <row r="53" spans="2:16" ht="55.5" customHeight="1" x14ac:dyDescent="0.35">
      <c r="B53" s="376"/>
      <c r="C53" s="269" t="s">
        <v>76</v>
      </c>
      <c r="D53" s="270">
        <v>2.5</v>
      </c>
      <c r="E53" s="270">
        <v>1</v>
      </c>
      <c r="F53" s="270">
        <f t="shared" ref="F53:F56" si="1">D53*E53</f>
        <v>2.5</v>
      </c>
      <c r="G53" s="115"/>
      <c r="H53" s="158"/>
      <c r="M53" s="102"/>
      <c r="N53" s="101"/>
      <c r="O53" s="101"/>
      <c r="P53" s="101"/>
    </row>
    <row r="54" spans="2:16" ht="40.5" customHeight="1" x14ac:dyDescent="0.35">
      <c r="B54" s="376"/>
      <c r="C54" s="271" t="s">
        <v>84</v>
      </c>
      <c r="D54" s="272">
        <v>2.5</v>
      </c>
      <c r="E54" s="272">
        <v>2</v>
      </c>
      <c r="F54" s="272">
        <f t="shared" si="1"/>
        <v>5</v>
      </c>
      <c r="G54" s="114"/>
      <c r="H54" s="159"/>
      <c r="M54" s="102"/>
      <c r="N54" s="101"/>
      <c r="O54" s="101"/>
      <c r="P54" s="101"/>
    </row>
    <row r="55" spans="2:16" ht="56" x14ac:dyDescent="0.35">
      <c r="B55" s="376"/>
      <c r="C55" s="269" t="s">
        <v>86</v>
      </c>
      <c r="D55" s="270">
        <v>2.5</v>
      </c>
      <c r="E55" s="270">
        <v>3</v>
      </c>
      <c r="F55" s="270">
        <f t="shared" si="1"/>
        <v>7.5</v>
      </c>
      <c r="G55" s="115"/>
      <c r="H55" s="158"/>
      <c r="M55" s="102"/>
      <c r="N55" s="101"/>
      <c r="O55" s="101"/>
      <c r="P55" s="101"/>
    </row>
    <row r="56" spans="2:16" ht="28" x14ac:dyDescent="0.35">
      <c r="B56" s="376"/>
      <c r="C56" s="271" t="s">
        <v>38</v>
      </c>
      <c r="D56" s="272">
        <v>2.5</v>
      </c>
      <c r="E56" s="272">
        <v>1</v>
      </c>
      <c r="F56" s="272">
        <f t="shared" si="1"/>
        <v>2.5</v>
      </c>
      <c r="G56" s="114"/>
      <c r="H56" s="159"/>
      <c r="M56" s="102"/>
      <c r="N56" s="101"/>
      <c r="O56" s="101"/>
      <c r="P56" s="101"/>
    </row>
    <row r="57" spans="2:16" ht="15" thickBot="1" x14ac:dyDescent="0.4">
      <c r="B57" s="377"/>
      <c r="C57" s="234" t="s">
        <v>103</v>
      </c>
      <c r="D57" s="234"/>
      <c r="E57" s="234"/>
      <c r="F57" s="274">
        <f>SUM(F53:F56)</f>
        <v>17.5</v>
      </c>
      <c r="G57" s="232"/>
      <c r="H57" s="233"/>
      <c r="M57" s="103"/>
      <c r="N57" s="101"/>
      <c r="O57" s="101"/>
      <c r="P57" s="101"/>
    </row>
    <row r="60" spans="2:16" ht="26" x14ac:dyDescent="0.6">
      <c r="B60" s="10" t="s">
        <v>50</v>
      </c>
    </row>
    <row r="61" spans="2:16" ht="15" thickBot="1" x14ac:dyDescent="0.4"/>
    <row r="62" spans="2:16" ht="28" x14ac:dyDescent="0.35">
      <c r="B62" s="12"/>
      <c r="C62" s="149" t="s">
        <v>61</v>
      </c>
      <c r="D62" s="87" t="s">
        <v>106</v>
      </c>
      <c r="E62" s="357" t="s">
        <v>2</v>
      </c>
      <c r="F62" s="357"/>
      <c r="G62" s="357"/>
      <c r="H62" s="150" t="s">
        <v>4</v>
      </c>
    </row>
    <row r="63" spans="2:16" ht="56.5" customHeight="1" x14ac:dyDescent="0.35">
      <c r="B63" s="298" t="s">
        <v>54</v>
      </c>
      <c r="C63" s="34" t="s">
        <v>62</v>
      </c>
      <c r="D63" s="35">
        <v>0</v>
      </c>
      <c r="E63" s="300"/>
      <c r="F63" s="300"/>
      <c r="G63" s="300"/>
      <c r="H63" s="37"/>
    </row>
    <row r="64" spans="2:16" ht="28" x14ac:dyDescent="0.35">
      <c r="B64" s="298"/>
      <c r="C64" s="38" t="s">
        <v>55</v>
      </c>
      <c r="D64" s="39"/>
      <c r="E64" s="289"/>
      <c r="F64" s="289"/>
      <c r="G64" s="289"/>
      <c r="H64" s="41"/>
    </row>
    <row r="65" spans="2:8" ht="28" x14ac:dyDescent="0.35">
      <c r="B65" s="298"/>
      <c r="C65" s="34" t="s">
        <v>56</v>
      </c>
      <c r="D65" s="35"/>
      <c r="E65" s="300"/>
      <c r="F65" s="300"/>
      <c r="G65" s="300"/>
      <c r="H65" s="37"/>
    </row>
    <row r="66" spans="2:8" ht="153.65" customHeight="1" x14ac:dyDescent="0.35">
      <c r="B66" s="298"/>
      <c r="C66" s="38" t="s">
        <v>170</v>
      </c>
      <c r="D66" s="191"/>
      <c r="E66" s="348"/>
      <c r="F66" s="348"/>
      <c r="G66" s="348"/>
      <c r="H66" s="224"/>
    </row>
    <row r="67" spans="2:8" ht="87" customHeight="1" x14ac:dyDescent="0.35">
      <c r="B67" s="298"/>
      <c r="C67" s="34" t="s">
        <v>171</v>
      </c>
      <c r="D67" s="140"/>
      <c r="E67" s="288"/>
      <c r="F67" s="288"/>
      <c r="G67" s="288"/>
      <c r="H67" s="225"/>
    </row>
    <row r="68" spans="2:8" ht="42" x14ac:dyDescent="0.35">
      <c r="B68" s="298"/>
      <c r="C68" s="38" t="s">
        <v>53</v>
      </c>
      <c r="D68" s="39"/>
      <c r="E68" s="289"/>
      <c r="F68" s="289"/>
      <c r="G68" s="289"/>
      <c r="H68" s="41"/>
    </row>
    <row r="69" spans="2:8" ht="15" thickBot="1" x14ac:dyDescent="0.4">
      <c r="B69" s="299"/>
      <c r="C69" s="226" t="s">
        <v>103</v>
      </c>
      <c r="D69" s="275">
        <f>SUM(D63:D68)</f>
        <v>0</v>
      </c>
      <c r="E69" s="358"/>
      <c r="F69" s="359"/>
      <c r="G69" s="360"/>
      <c r="H69" s="56"/>
    </row>
    <row r="70" spans="2:8" ht="26.5" thickBot="1" x14ac:dyDescent="0.65">
      <c r="B70" s="10"/>
      <c r="C70" s="44"/>
      <c r="D70" s="45"/>
      <c r="E70" s="46"/>
      <c r="H70" s="46"/>
    </row>
    <row r="71" spans="2:8" ht="28" x14ac:dyDescent="0.35">
      <c r="B71" s="53"/>
      <c r="C71" s="127" t="s">
        <v>0</v>
      </c>
      <c r="D71" s="87" t="s">
        <v>106</v>
      </c>
      <c r="E71" s="361" t="s">
        <v>2</v>
      </c>
      <c r="F71" s="362"/>
      <c r="G71" s="363"/>
      <c r="H71" s="139" t="s">
        <v>4</v>
      </c>
    </row>
    <row r="72" spans="2:8" ht="84" customHeight="1" x14ac:dyDescent="0.35">
      <c r="B72" s="298" t="s">
        <v>57</v>
      </c>
      <c r="C72" s="34" t="s">
        <v>58</v>
      </c>
      <c r="D72" s="35">
        <v>0</v>
      </c>
      <c r="E72" s="300"/>
      <c r="F72" s="300"/>
      <c r="G72" s="300"/>
      <c r="H72" s="37"/>
    </row>
    <row r="73" spans="2:8" ht="28" x14ac:dyDescent="0.35">
      <c r="B73" s="298"/>
      <c r="C73" s="38" t="s">
        <v>60</v>
      </c>
      <c r="D73" s="39"/>
      <c r="E73" s="289"/>
      <c r="F73" s="289"/>
      <c r="G73" s="289"/>
      <c r="H73" s="41"/>
    </row>
    <row r="74" spans="2:8" ht="84" x14ac:dyDescent="0.35">
      <c r="B74" s="298"/>
      <c r="C74" s="34" t="s">
        <v>63</v>
      </c>
      <c r="D74" s="35"/>
      <c r="E74" s="300"/>
      <c r="F74" s="300"/>
      <c r="G74" s="300"/>
      <c r="H74" s="37"/>
    </row>
    <row r="75" spans="2:8" ht="28" x14ac:dyDescent="0.35">
      <c r="B75" s="298"/>
      <c r="C75" s="38" t="s">
        <v>65</v>
      </c>
      <c r="D75" s="39"/>
      <c r="E75" s="289"/>
      <c r="F75" s="289"/>
      <c r="G75" s="289"/>
      <c r="H75" s="41"/>
    </row>
    <row r="76" spans="2:8" ht="20.5" customHeight="1" x14ac:dyDescent="0.35">
      <c r="B76" s="298"/>
      <c r="C76" s="34" t="s">
        <v>59</v>
      </c>
      <c r="D76" s="35"/>
      <c r="E76" s="300"/>
      <c r="F76" s="300"/>
      <c r="G76" s="300"/>
      <c r="H76" s="37"/>
    </row>
    <row r="77" spans="2:8" ht="26.15" customHeight="1" thickBot="1" x14ac:dyDescent="0.4">
      <c r="B77" s="299"/>
      <c r="C77" s="221" t="s">
        <v>103</v>
      </c>
      <c r="D77" s="222">
        <f>SUM(D72:D76)</f>
        <v>0</v>
      </c>
      <c r="E77" s="364"/>
      <c r="F77" s="364"/>
      <c r="G77" s="364"/>
      <c r="H77" s="223"/>
    </row>
    <row r="78" spans="2:8" ht="15" thickBot="1" x14ac:dyDescent="0.4">
      <c r="B78" s="57"/>
      <c r="C78" s="58"/>
      <c r="D78" s="30"/>
      <c r="E78" s="28"/>
      <c r="H78" s="28"/>
    </row>
    <row r="79" spans="2:8" ht="28" x14ac:dyDescent="0.35">
      <c r="B79" s="53"/>
      <c r="C79" s="127" t="s">
        <v>0</v>
      </c>
      <c r="D79" s="127" t="s">
        <v>106</v>
      </c>
      <c r="E79" s="365" t="s">
        <v>2</v>
      </c>
      <c r="F79" s="365"/>
      <c r="G79" s="365"/>
      <c r="H79" s="228" t="s">
        <v>4</v>
      </c>
    </row>
    <row r="80" spans="2:8" ht="48" customHeight="1" x14ac:dyDescent="0.35">
      <c r="B80" s="298" t="s">
        <v>66</v>
      </c>
      <c r="C80" s="34" t="s">
        <v>67</v>
      </c>
      <c r="D80" s="35"/>
      <c r="E80" s="300"/>
      <c r="F80" s="300"/>
      <c r="G80" s="300"/>
      <c r="H80" s="37"/>
    </row>
    <row r="81" spans="1:10" ht="85" customHeight="1" x14ac:dyDescent="0.35">
      <c r="B81" s="298"/>
      <c r="C81" s="38" t="s">
        <v>68</v>
      </c>
      <c r="D81" s="39"/>
      <c r="E81" s="289"/>
      <c r="F81" s="289"/>
      <c r="G81" s="289"/>
      <c r="H81" s="41"/>
    </row>
    <row r="82" spans="1:10" ht="72" customHeight="1" x14ac:dyDescent="0.35">
      <c r="B82" s="298"/>
      <c r="C82" s="34" t="s">
        <v>70</v>
      </c>
      <c r="D82" s="35"/>
      <c r="E82" s="300"/>
      <c r="F82" s="300"/>
      <c r="G82" s="300"/>
      <c r="H82" s="37"/>
    </row>
    <row r="83" spans="1:10" ht="47.15" customHeight="1" x14ac:dyDescent="0.35">
      <c r="B83" s="298"/>
      <c r="C83" s="38" t="s">
        <v>69</v>
      </c>
      <c r="D83" s="39"/>
      <c r="E83" s="289"/>
      <c r="F83" s="289"/>
      <c r="G83" s="289"/>
      <c r="H83" s="41"/>
    </row>
    <row r="84" spans="1:10" ht="43" customHeight="1" x14ac:dyDescent="0.35">
      <c r="B84" s="298"/>
      <c r="C84" s="34" t="s">
        <v>176</v>
      </c>
      <c r="D84" s="35"/>
      <c r="E84" s="300"/>
      <c r="F84" s="300"/>
      <c r="G84" s="300"/>
      <c r="H84" s="37"/>
    </row>
    <row r="85" spans="1:10" ht="117.65" customHeight="1" thickBot="1" x14ac:dyDescent="0.4">
      <c r="B85" s="299"/>
      <c r="C85" s="50" t="s">
        <v>71</v>
      </c>
      <c r="D85" s="42"/>
      <c r="E85" s="374"/>
      <c r="F85" s="374"/>
      <c r="G85" s="374"/>
      <c r="H85" s="43"/>
    </row>
    <row r="86" spans="1:10" x14ac:dyDescent="0.35">
      <c r="B86" s="57"/>
      <c r="C86" s="230" t="s">
        <v>103</v>
      </c>
      <c r="D86" s="231">
        <f>SUM(D80:D85)</f>
        <v>0</v>
      </c>
      <c r="E86" s="378"/>
      <c r="F86" s="378"/>
      <c r="G86" s="378"/>
      <c r="H86" s="276"/>
    </row>
    <row r="87" spans="1:10" ht="15" thickBot="1" x14ac:dyDescent="0.4">
      <c r="B87" s="57"/>
      <c r="C87" s="58"/>
      <c r="D87" s="30"/>
      <c r="E87" s="28"/>
      <c r="H87" s="28"/>
    </row>
    <row r="88" spans="1:10" ht="28.5" thickBot="1" x14ac:dyDescent="0.4">
      <c r="B88" s="53"/>
      <c r="C88" s="127" t="s">
        <v>0</v>
      </c>
      <c r="D88" s="87" t="s">
        <v>106</v>
      </c>
      <c r="E88" s="361" t="s">
        <v>2</v>
      </c>
      <c r="F88" s="362"/>
      <c r="G88" s="363"/>
      <c r="H88" s="139" t="s">
        <v>4</v>
      </c>
    </row>
    <row r="89" spans="1:10" ht="83.15" customHeight="1" x14ac:dyDescent="0.35">
      <c r="B89" s="286" t="s">
        <v>100</v>
      </c>
      <c r="C89" s="49" t="s">
        <v>99</v>
      </c>
      <c r="D89" s="192"/>
      <c r="E89" s="288"/>
      <c r="F89" s="288"/>
      <c r="G89" s="288"/>
      <c r="H89" s="225"/>
    </row>
    <row r="90" spans="1:10" ht="90.65" customHeight="1" thickBot="1" x14ac:dyDescent="0.4">
      <c r="B90" s="287"/>
      <c r="C90" s="50" t="s">
        <v>107</v>
      </c>
      <c r="D90" s="164"/>
      <c r="E90" s="366"/>
      <c r="F90" s="366"/>
      <c r="G90" s="366"/>
      <c r="H90" s="229"/>
    </row>
    <row r="91" spans="1:10" x14ac:dyDescent="0.35">
      <c r="C91" s="166" t="s">
        <v>103</v>
      </c>
      <c r="D91" s="199">
        <f>D89+D90</f>
        <v>0</v>
      </c>
      <c r="E91" s="347"/>
      <c r="F91" s="347"/>
      <c r="G91" s="347"/>
      <c r="H91" s="168"/>
    </row>
    <row r="94" spans="1:10" x14ac:dyDescent="0.35">
      <c r="A94" s="28"/>
      <c r="B94" s="28"/>
      <c r="C94" s="28"/>
      <c r="D94" s="28"/>
      <c r="E94" s="28"/>
      <c r="F94" s="321"/>
      <c r="G94" s="321"/>
      <c r="H94" s="321"/>
      <c r="I94" s="321"/>
      <c r="J94" s="93"/>
    </row>
    <row r="95" spans="1:10" ht="30.65" customHeight="1" x14ac:dyDescent="0.35">
      <c r="B95" s="89" t="s">
        <v>46</v>
      </c>
      <c r="C95" s="90"/>
      <c r="D95" s="91"/>
      <c r="E95" s="92">
        <f>Tableau336491317212529[[#Totals],[Note 
pondérée]]+F34+Tableau33827121620242832[[#Totals],[Note 
pondérée]]+Tableau3386111519232731[[#Totals],[Note 
pondérée]]</f>
        <v>0</v>
      </c>
      <c r="F95" s="93"/>
      <c r="G95" s="28"/>
      <c r="H95" s="29"/>
      <c r="I95" s="29"/>
      <c r="J95" s="28"/>
    </row>
    <row r="96" spans="1:10" ht="34.5" customHeight="1" x14ac:dyDescent="0.35">
      <c r="B96" s="94" t="s">
        <v>47</v>
      </c>
      <c r="C96" s="95"/>
      <c r="D96" s="96"/>
      <c r="E96" s="92">
        <f>F57</f>
        <v>17.5</v>
      </c>
      <c r="F96" s="28"/>
      <c r="G96" s="28"/>
      <c r="H96" s="29"/>
    </row>
    <row r="97" spans="2:8" ht="30.65" customHeight="1" x14ac:dyDescent="0.35">
      <c r="B97" s="94" t="s">
        <v>48</v>
      </c>
      <c r="C97" s="95"/>
      <c r="D97" s="96"/>
      <c r="E97" s="92">
        <f>D69+D77+D86+D91</f>
        <v>0</v>
      </c>
      <c r="F97" s="28"/>
      <c r="G97" s="28"/>
      <c r="H97" s="28"/>
    </row>
    <row r="98" spans="2:8" ht="27.65" customHeight="1" x14ac:dyDescent="0.35">
      <c r="B98" s="73" t="s">
        <v>49</v>
      </c>
      <c r="C98" s="74"/>
      <c r="D98" s="75"/>
      <c r="E98" s="92">
        <f>SUM(E95:E97)</f>
        <v>17.5</v>
      </c>
      <c r="F98" s="28"/>
      <c r="G98" s="28"/>
      <c r="H98" s="29"/>
    </row>
    <row r="101" spans="2:8" ht="32.5" customHeight="1" x14ac:dyDescent="0.35">
      <c r="B101" s="328" t="s">
        <v>110</v>
      </c>
      <c r="C101" s="329"/>
      <c r="D101" s="330"/>
      <c r="E101" s="99">
        <f>E95+E96</f>
        <v>17.5</v>
      </c>
    </row>
    <row r="102" spans="2:8" ht="71.5" customHeight="1" x14ac:dyDescent="0.35">
      <c r="B102" s="97" t="s">
        <v>112</v>
      </c>
      <c r="C102" s="329" t="s">
        <v>113</v>
      </c>
      <c r="D102" s="330"/>
      <c r="E102" s="98" t="s">
        <v>116</v>
      </c>
    </row>
    <row r="103" spans="2:8" ht="28.5" customHeight="1" x14ac:dyDescent="0.35">
      <c r="B103" s="333" t="s">
        <v>109</v>
      </c>
      <c r="C103" s="331" t="s">
        <v>149</v>
      </c>
      <c r="D103" s="332"/>
      <c r="E103" s="80"/>
    </row>
    <row r="104" spans="2:8" ht="28.5" customHeight="1" x14ac:dyDescent="0.35">
      <c r="B104" s="334"/>
      <c r="C104" s="331" t="s">
        <v>115</v>
      </c>
      <c r="D104" s="332"/>
      <c r="E104" s="80"/>
    </row>
    <row r="105" spans="2:8" ht="28.5" customHeight="1" x14ac:dyDescent="0.35">
      <c r="B105" s="333" t="s">
        <v>111</v>
      </c>
      <c r="C105" s="331" t="s">
        <v>148</v>
      </c>
      <c r="D105" s="332"/>
      <c r="E105" s="80"/>
    </row>
    <row r="106" spans="2:8" ht="21.65" customHeight="1" x14ac:dyDescent="0.35">
      <c r="B106" s="334"/>
      <c r="C106" s="331" t="s">
        <v>119</v>
      </c>
      <c r="D106" s="332"/>
      <c r="E106" s="80"/>
    </row>
    <row r="107" spans="2:8" ht="21.65" customHeight="1" x14ac:dyDescent="0.35">
      <c r="B107" s="333" t="s">
        <v>108</v>
      </c>
      <c r="C107" s="331" t="s">
        <v>146</v>
      </c>
      <c r="D107" s="332"/>
      <c r="E107" s="80"/>
    </row>
    <row r="108" spans="2:8" ht="30.65" customHeight="1" x14ac:dyDescent="0.35">
      <c r="B108" s="334"/>
      <c r="C108" s="331" t="s">
        <v>120</v>
      </c>
      <c r="D108" s="332"/>
      <c r="E108" s="80"/>
    </row>
    <row r="109" spans="2:8" ht="29.15" customHeight="1" x14ac:dyDescent="0.35">
      <c r="B109" s="28"/>
      <c r="C109" s="28"/>
      <c r="D109" s="28"/>
      <c r="E109" s="28"/>
      <c r="F109" s="28"/>
      <c r="G109" s="28"/>
      <c r="H109" s="29"/>
    </row>
    <row r="110" spans="2:8" x14ac:dyDescent="0.35">
      <c r="B110" s="28"/>
      <c r="C110" s="33"/>
      <c r="D110" s="30"/>
      <c r="E110" s="30"/>
      <c r="F110" s="30"/>
      <c r="G110" s="28"/>
      <c r="H110" s="28"/>
    </row>
    <row r="111" spans="2:8" ht="15" customHeight="1" x14ac:dyDescent="0.35">
      <c r="B111" s="335" t="s">
        <v>45</v>
      </c>
      <c r="C111" s="338"/>
      <c r="D111" s="338"/>
      <c r="E111" s="338"/>
      <c r="F111" s="338"/>
      <c r="G111" s="338"/>
      <c r="H111" s="338"/>
    </row>
    <row r="112" spans="2:8" x14ac:dyDescent="0.35">
      <c r="B112" s="336"/>
      <c r="C112" s="338"/>
      <c r="D112" s="338"/>
      <c r="E112" s="338"/>
      <c r="F112" s="338"/>
      <c r="G112" s="338"/>
      <c r="H112" s="338"/>
    </row>
    <row r="113" spans="2:8" x14ac:dyDescent="0.35">
      <c r="B113" s="336"/>
      <c r="C113" s="338"/>
      <c r="D113" s="338"/>
      <c r="E113" s="338"/>
      <c r="F113" s="338"/>
      <c r="G113" s="338"/>
      <c r="H113" s="338"/>
    </row>
    <row r="114" spans="2:8" x14ac:dyDescent="0.35">
      <c r="B114" s="336"/>
      <c r="C114" s="338"/>
      <c r="D114" s="338"/>
      <c r="E114" s="338"/>
      <c r="F114" s="338"/>
      <c r="G114" s="338"/>
      <c r="H114" s="338"/>
    </row>
    <row r="115" spans="2:8" x14ac:dyDescent="0.35">
      <c r="B115" s="337"/>
      <c r="C115" s="338"/>
      <c r="D115" s="338"/>
      <c r="E115" s="338"/>
      <c r="F115" s="338"/>
      <c r="G115" s="338"/>
      <c r="H115" s="338"/>
    </row>
    <row r="116" spans="2:8" ht="15.75" customHeight="1" x14ac:dyDescent="0.35">
      <c r="B116" s="28"/>
      <c r="C116" s="33"/>
      <c r="D116" s="30"/>
      <c r="E116" s="30"/>
      <c r="F116" s="30"/>
      <c r="G116" s="28"/>
      <c r="H116" s="28"/>
    </row>
    <row r="117" spans="2:8" x14ac:dyDescent="0.35">
      <c r="B117" s="28"/>
      <c r="C117" s="33"/>
      <c r="D117" s="30"/>
      <c r="E117" s="30"/>
      <c r="F117" s="30"/>
      <c r="G117" s="28"/>
      <c r="H117" s="28"/>
    </row>
    <row r="118" spans="2:8" ht="22.5" customHeight="1" x14ac:dyDescent="0.35">
      <c r="B118" s="72" t="s">
        <v>17</v>
      </c>
      <c r="C118" s="320"/>
      <c r="D118" s="320"/>
      <c r="E118" s="320"/>
      <c r="F118" s="320"/>
      <c r="G118" s="320"/>
      <c r="H118" s="320"/>
    </row>
    <row r="119" spans="2:8" ht="20.25" customHeight="1" x14ac:dyDescent="0.35">
      <c r="B119" s="72" t="s">
        <v>8</v>
      </c>
      <c r="C119" s="320"/>
      <c r="D119" s="320"/>
      <c r="E119" s="320"/>
      <c r="F119" s="320"/>
      <c r="G119" s="320"/>
      <c r="H119" s="320"/>
    </row>
    <row r="120" spans="2:8" ht="18" customHeight="1" x14ac:dyDescent="0.35">
      <c r="B120" s="72" t="s">
        <v>20</v>
      </c>
      <c r="C120" s="320"/>
      <c r="D120" s="320"/>
      <c r="E120" s="320"/>
      <c r="F120" s="320"/>
      <c r="G120" s="320"/>
      <c r="H120" s="320"/>
    </row>
    <row r="121" spans="2:8" ht="15.75" customHeight="1" x14ac:dyDescent="0.35">
      <c r="B121" s="72" t="s">
        <v>9</v>
      </c>
      <c r="C121" s="320"/>
      <c r="D121" s="320"/>
      <c r="E121" s="320"/>
      <c r="F121" s="320"/>
      <c r="G121" s="320"/>
      <c r="H121" s="320"/>
    </row>
    <row r="122" spans="2:8" ht="25" customHeight="1" x14ac:dyDescent="0.35">
      <c r="B122" s="72" t="s">
        <v>10</v>
      </c>
      <c r="C122" s="320"/>
      <c r="D122" s="320"/>
      <c r="E122" s="320"/>
      <c r="F122" s="320"/>
      <c r="G122" s="320"/>
      <c r="H122" s="320"/>
    </row>
    <row r="123" spans="2:8" ht="25" customHeight="1" x14ac:dyDescent="0.35">
      <c r="B123" s="72" t="s">
        <v>11</v>
      </c>
      <c r="C123" s="320"/>
      <c r="D123" s="320"/>
      <c r="E123" s="320"/>
      <c r="F123" s="320"/>
      <c r="G123" s="320"/>
      <c r="H123" s="320"/>
    </row>
    <row r="124" spans="2:8" ht="87" customHeight="1" x14ac:dyDescent="0.35">
      <c r="B124" s="76" t="s">
        <v>18</v>
      </c>
      <c r="C124" s="327" t="s">
        <v>13</v>
      </c>
      <c r="D124" s="327"/>
      <c r="E124" s="327"/>
      <c r="F124" s="327"/>
      <c r="G124" s="327"/>
      <c r="H124" s="327"/>
    </row>
    <row r="125" spans="2:8" ht="50.15" customHeight="1" x14ac:dyDescent="0.35">
      <c r="B125" s="72" t="s">
        <v>12</v>
      </c>
      <c r="C125" s="320"/>
      <c r="D125" s="320"/>
      <c r="E125" s="320"/>
      <c r="F125" s="320"/>
      <c r="G125" s="320"/>
      <c r="H125" s="320"/>
    </row>
    <row r="126" spans="2:8" x14ac:dyDescent="0.35">
      <c r="B126" s="28"/>
      <c r="C126" s="28"/>
      <c r="D126" s="28"/>
      <c r="E126" s="28"/>
      <c r="F126" s="28"/>
      <c r="G126" s="28"/>
      <c r="H126" s="28"/>
    </row>
  </sheetData>
  <mergeCells count="76">
    <mergeCell ref="C122:H122"/>
    <mergeCell ref="C123:H123"/>
    <mergeCell ref="C124:H124"/>
    <mergeCell ref="C125:H125"/>
    <mergeCell ref="B111:B115"/>
    <mergeCell ref="C111:H115"/>
    <mergeCell ref="C118:H118"/>
    <mergeCell ref="C119:H119"/>
    <mergeCell ref="C120:H120"/>
    <mergeCell ref="C121:H121"/>
    <mergeCell ref="B105:B106"/>
    <mergeCell ref="C105:D105"/>
    <mergeCell ref="C106:D106"/>
    <mergeCell ref="B107:B108"/>
    <mergeCell ref="C107:D107"/>
    <mergeCell ref="C108:D108"/>
    <mergeCell ref="F94:G94"/>
    <mergeCell ref="H94:I94"/>
    <mergeCell ref="B101:D101"/>
    <mergeCell ref="C102:D102"/>
    <mergeCell ref="B103:B104"/>
    <mergeCell ref="C103:D103"/>
    <mergeCell ref="C104:D104"/>
    <mergeCell ref="E91:G91"/>
    <mergeCell ref="E77:G77"/>
    <mergeCell ref="E79:G79"/>
    <mergeCell ref="B80:B85"/>
    <mergeCell ref="E80:G80"/>
    <mergeCell ref="E81:G81"/>
    <mergeCell ref="E82:G82"/>
    <mergeCell ref="E83:G83"/>
    <mergeCell ref="E84:G84"/>
    <mergeCell ref="E85:G85"/>
    <mergeCell ref="E86:G86"/>
    <mergeCell ref="E88:G88"/>
    <mergeCell ref="B89:B90"/>
    <mergeCell ref="E89:G89"/>
    <mergeCell ref="E90:G90"/>
    <mergeCell ref="E71:G71"/>
    <mergeCell ref="B72:B77"/>
    <mergeCell ref="E72:G72"/>
    <mergeCell ref="E73:G73"/>
    <mergeCell ref="E74:G74"/>
    <mergeCell ref="E75:G75"/>
    <mergeCell ref="E76:G76"/>
    <mergeCell ref="B38:B41"/>
    <mergeCell ref="B44:B47"/>
    <mergeCell ref="B52:B57"/>
    <mergeCell ref="E62:G62"/>
    <mergeCell ref="B63:B69"/>
    <mergeCell ref="E63:G63"/>
    <mergeCell ref="E64:G64"/>
    <mergeCell ref="E65:G65"/>
    <mergeCell ref="E66:G66"/>
    <mergeCell ref="E67:G67"/>
    <mergeCell ref="E68:G68"/>
    <mergeCell ref="E69:G69"/>
    <mergeCell ref="B28:B34"/>
    <mergeCell ref="A7:B7"/>
    <mergeCell ref="C7:H7"/>
    <mergeCell ref="A8:B8"/>
    <mergeCell ref="C8:H8"/>
    <mergeCell ref="A9:B9"/>
    <mergeCell ref="C9:H9"/>
    <mergeCell ref="A10:B10"/>
    <mergeCell ref="C10:H10"/>
    <mergeCell ref="B12:H12"/>
    <mergeCell ref="A14:H15"/>
    <mergeCell ref="B21:B25"/>
    <mergeCell ref="A6:B6"/>
    <mergeCell ref="C6:H6"/>
    <mergeCell ref="A2:H2"/>
    <mergeCell ref="A4:B4"/>
    <mergeCell ref="C4:H4"/>
    <mergeCell ref="A5:B5"/>
    <mergeCell ref="C5:H5"/>
  </mergeCells>
  <pageMargins left="0.7" right="0.7" top="0.75" bottom="0.75" header="0.3" footer="0.3"/>
  <pageSetup paperSize="9" orientation="portrait" r:id="rId1"/>
  <drawing r:id="rId2"/>
  <tableParts count="4">
    <tablePart r:id="rId3"/>
    <tablePart r:id="rId4"/>
    <tablePart r:id="rId5"/>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009A6-31DB-435E-96F7-91B9CDC65078}">
  <dimension ref="A1:R125"/>
  <sheetViews>
    <sheetView topLeftCell="A100" zoomScale="80" zoomScaleNormal="80" workbookViewId="0">
      <selection activeCell="C102" sqref="C102:D107"/>
    </sheetView>
  </sheetViews>
  <sheetFormatPr baseColWidth="10" defaultRowHeight="14.5" x14ac:dyDescent="0.35"/>
  <cols>
    <col min="1" max="1" width="27.7265625" customWidth="1"/>
    <col min="2" max="2" width="25.453125" customWidth="1"/>
    <col min="3" max="3" width="61.26953125" customWidth="1"/>
    <col min="5" max="5" width="18.1796875" customWidth="1"/>
    <col min="6" max="6" width="14.7265625" customWidth="1"/>
    <col min="7" max="7" width="15.7265625" customWidth="1"/>
    <col min="8" max="8" width="17.7265625" customWidth="1"/>
    <col min="13" max="13" width="65" customWidth="1"/>
  </cols>
  <sheetData>
    <row r="1" spans="1:8" ht="95" customHeight="1" x14ac:dyDescent="0.35"/>
    <row r="2" spans="1:8" ht="31.5" customHeight="1" x14ac:dyDescent="0.35">
      <c r="A2" s="314" t="s">
        <v>177</v>
      </c>
      <c r="B2" s="314"/>
      <c r="C2" s="314"/>
      <c r="D2" s="314"/>
      <c r="E2" s="314"/>
      <c r="F2" s="314"/>
      <c r="G2" s="314"/>
      <c r="H2" s="314"/>
    </row>
    <row r="3" spans="1:8" x14ac:dyDescent="0.35">
      <c r="A3" s="28"/>
      <c r="B3" s="29"/>
      <c r="C3" s="30"/>
      <c r="D3" s="30"/>
      <c r="E3" s="30"/>
      <c r="F3" s="28"/>
      <c r="G3" s="28"/>
      <c r="H3" s="28"/>
    </row>
    <row r="4" spans="1:8" x14ac:dyDescent="0.35">
      <c r="A4" s="309" t="s">
        <v>6</v>
      </c>
      <c r="B4" s="310"/>
      <c r="C4" s="313"/>
      <c r="D4" s="313"/>
      <c r="E4" s="313"/>
      <c r="F4" s="313"/>
      <c r="G4" s="313"/>
      <c r="H4" s="313"/>
    </row>
    <row r="5" spans="1:8" x14ac:dyDescent="0.35">
      <c r="A5" s="309" t="s">
        <v>7</v>
      </c>
      <c r="B5" s="310"/>
      <c r="C5" s="313"/>
      <c r="D5" s="313"/>
      <c r="E5" s="313"/>
      <c r="F5" s="313"/>
      <c r="G5" s="313"/>
      <c r="H5" s="313"/>
    </row>
    <row r="6" spans="1:8" x14ac:dyDescent="0.35">
      <c r="A6" s="309" t="s">
        <v>15</v>
      </c>
      <c r="B6" s="310"/>
      <c r="C6" s="313"/>
      <c r="D6" s="313"/>
      <c r="E6" s="313"/>
      <c r="F6" s="313"/>
      <c r="G6" s="313"/>
      <c r="H6" s="313"/>
    </row>
    <row r="7" spans="1:8" x14ac:dyDescent="0.35">
      <c r="A7" s="309" t="s">
        <v>21</v>
      </c>
      <c r="B7" s="310"/>
      <c r="C7" s="313"/>
      <c r="D7" s="313"/>
      <c r="E7" s="313"/>
      <c r="F7" s="313"/>
      <c r="G7" s="313"/>
      <c r="H7" s="313"/>
    </row>
    <row r="8" spans="1:8" x14ac:dyDescent="0.35">
      <c r="A8" s="309" t="s">
        <v>14</v>
      </c>
      <c r="B8" s="310"/>
      <c r="C8" s="313"/>
      <c r="D8" s="313"/>
      <c r="E8" s="313"/>
      <c r="F8" s="313"/>
      <c r="G8" s="313"/>
      <c r="H8" s="313"/>
    </row>
    <row r="9" spans="1:8" ht="30.75" customHeight="1" x14ac:dyDescent="0.35">
      <c r="A9" s="311" t="s">
        <v>19</v>
      </c>
      <c r="B9" s="312"/>
      <c r="C9" s="313"/>
      <c r="D9" s="313"/>
      <c r="E9" s="313"/>
      <c r="F9" s="313"/>
      <c r="G9" s="313"/>
      <c r="H9" s="313"/>
    </row>
    <row r="10" spans="1:8" x14ac:dyDescent="0.35">
      <c r="A10" s="309" t="s">
        <v>16</v>
      </c>
      <c r="B10" s="310"/>
      <c r="C10" s="313"/>
      <c r="D10" s="313"/>
      <c r="E10" s="313"/>
      <c r="F10" s="313"/>
      <c r="G10" s="313"/>
      <c r="H10" s="313"/>
    </row>
    <row r="11" spans="1:8" x14ac:dyDescent="0.35">
      <c r="A11" s="28"/>
      <c r="B11" s="29"/>
      <c r="C11" s="30"/>
      <c r="D11" s="30"/>
      <c r="E11" s="30"/>
      <c r="F11" s="28"/>
      <c r="G11" s="28"/>
      <c r="H11" s="28"/>
    </row>
    <row r="12" spans="1:8" ht="90" customHeight="1" x14ac:dyDescent="0.35">
      <c r="A12" s="31"/>
      <c r="B12" s="301" t="s">
        <v>52</v>
      </c>
      <c r="C12" s="301"/>
      <c r="D12" s="301"/>
      <c r="E12" s="301"/>
      <c r="F12" s="301"/>
      <c r="G12" s="301"/>
      <c r="H12" s="301"/>
    </row>
    <row r="13" spans="1:8" ht="29.25" customHeight="1" x14ac:dyDescent="0.35">
      <c r="A13" s="31"/>
      <c r="B13" s="32"/>
      <c r="C13" s="32"/>
      <c r="D13" s="32"/>
      <c r="E13" s="32"/>
      <c r="F13" s="32"/>
      <c r="G13" s="32"/>
      <c r="H13" s="28"/>
    </row>
    <row r="14" spans="1:8" ht="31.5" customHeight="1" x14ac:dyDescent="0.35">
      <c r="A14" s="302" t="s">
        <v>101</v>
      </c>
      <c r="B14" s="302"/>
      <c r="C14" s="302"/>
      <c r="D14" s="302"/>
      <c r="E14" s="302"/>
      <c r="F14" s="302"/>
      <c r="G14" s="302"/>
      <c r="H14" s="302"/>
    </row>
    <row r="15" spans="1:8" ht="177.65" customHeight="1" x14ac:dyDescent="0.35">
      <c r="A15" s="302"/>
      <c r="B15" s="302"/>
      <c r="C15" s="302"/>
      <c r="D15" s="302"/>
      <c r="E15" s="302"/>
      <c r="F15" s="302"/>
      <c r="G15" s="302"/>
      <c r="H15" s="302"/>
    </row>
    <row r="16" spans="1:8" x14ac:dyDescent="0.35">
      <c r="C16" s="1"/>
      <c r="D16" s="2"/>
      <c r="E16" s="2"/>
      <c r="F16" s="2"/>
    </row>
    <row r="17" spans="1:8" x14ac:dyDescent="0.35">
      <c r="C17" s="1"/>
      <c r="D17" s="2"/>
      <c r="E17" s="2"/>
      <c r="F17" s="2"/>
    </row>
    <row r="18" spans="1:8" ht="26" x14ac:dyDescent="0.6">
      <c r="B18" s="10" t="s">
        <v>32</v>
      </c>
      <c r="C18" s="4"/>
      <c r="D18" s="6"/>
      <c r="E18" s="6"/>
      <c r="F18" s="6"/>
      <c r="G18" s="3"/>
      <c r="H18" s="3"/>
    </row>
    <row r="19" spans="1:8" ht="26.5" thickBot="1" x14ac:dyDescent="0.65">
      <c r="B19" s="3"/>
      <c r="C19" s="4"/>
      <c r="D19" s="6"/>
      <c r="E19" s="6"/>
      <c r="F19" s="6"/>
      <c r="G19" s="3"/>
      <c r="H19" s="3"/>
    </row>
    <row r="20" spans="1:8" ht="46.5" x14ac:dyDescent="0.35">
      <c r="A20" s="2"/>
      <c r="B20" s="53" t="s">
        <v>5</v>
      </c>
      <c r="C20" s="177" t="s">
        <v>0</v>
      </c>
      <c r="D20" s="54" t="s">
        <v>172</v>
      </c>
      <c r="E20" s="178" t="s">
        <v>1</v>
      </c>
      <c r="F20" s="177" t="s">
        <v>3</v>
      </c>
      <c r="G20" s="178" t="s">
        <v>2</v>
      </c>
      <c r="H20" s="179" t="s">
        <v>44</v>
      </c>
    </row>
    <row r="21" spans="1:8" ht="135" customHeight="1" x14ac:dyDescent="0.35">
      <c r="B21" s="298" t="s">
        <v>33</v>
      </c>
      <c r="C21" s="21" t="s">
        <v>64</v>
      </c>
      <c r="D21" s="22"/>
      <c r="E21" s="22">
        <v>2</v>
      </c>
      <c r="F21" s="22">
        <f>Tableau33649131721252933[[#This Row],[Pondération]]*Tableau33649131721252933[[#This Row],[Note (de 1 à 4)]]</f>
        <v>0</v>
      </c>
      <c r="G21" s="23"/>
      <c r="H21" s="24"/>
    </row>
    <row r="22" spans="1:8" ht="58.5" customHeight="1" x14ac:dyDescent="0.35">
      <c r="B22" s="298"/>
      <c r="C22" s="17" t="s">
        <v>29</v>
      </c>
      <c r="D22" s="18"/>
      <c r="E22" s="18">
        <v>2</v>
      </c>
      <c r="F22" s="18">
        <f>Tableau33649131721252933[[#This Row],[Pondération]]*Tableau33649131721252933[[#This Row],[Note (de 1 à 4)]]</f>
        <v>0</v>
      </c>
      <c r="G22" s="19"/>
      <c r="H22" s="20"/>
    </row>
    <row r="23" spans="1:8" ht="47.5" customHeight="1" x14ac:dyDescent="0.35">
      <c r="B23" s="298"/>
      <c r="C23" s="21" t="s">
        <v>30</v>
      </c>
      <c r="D23" s="22"/>
      <c r="E23" s="22">
        <v>2</v>
      </c>
      <c r="F23" s="22">
        <f>Tableau33649131721252933[[#This Row],[Pondération]]*Tableau33649131721252933[[#This Row],[Note (de 1 à 4)]]</f>
        <v>0</v>
      </c>
      <c r="G23" s="23"/>
      <c r="H23" s="24"/>
    </row>
    <row r="24" spans="1:8" ht="42" customHeight="1" x14ac:dyDescent="0.35">
      <c r="B24" s="298"/>
      <c r="C24" s="17" t="s">
        <v>92</v>
      </c>
      <c r="D24" s="82"/>
      <c r="E24" s="82">
        <v>2</v>
      </c>
      <c r="F24" s="82">
        <f>Tableau33649131721252933[[#This Row],[Pondération]]*Tableau33649131721252933[[#This Row],[Note (de 1 à 4)]]</f>
        <v>0</v>
      </c>
      <c r="G24" s="115"/>
      <c r="H24" s="158"/>
    </row>
    <row r="25" spans="1:8" ht="15" thickBot="1" x14ac:dyDescent="0.4">
      <c r="B25" s="299"/>
      <c r="C25" s="235" t="s">
        <v>102</v>
      </c>
      <c r="D25" s="66"/>
      <c r="E25" s="66"/>
      <c r="F25" s="205">
        <f>SUM(Tableau33649131721252933[Note 
pondérée])</f>
        <v>0</v>
      </c>
      <c r="G25" s="67"/>
      <c r="H25" s="68"/>
    </row>
    <row r="26" spans="1:8" ht="37" customHeight="1" thickBot="1" x14ac:dyDescent="0.65">
      <c r="B26" s="3"/>
      <c r="C26" s="4"/>
      <c r="D26" s="6"/>
      <c r="E26" s="6"/>
      <c r="F26" s="6"/>
      <c r="G26" s="3"/>
      <c r="H26" s="3"/>
    </row>
    <row r="27" spans="1:8" ht="74.5" customHeight="1" x14ac:dyDescent="0.35">
      <c r="B27" s="53" t="s">
        <v>5</v>
      </c>
      <c r="C27" s="177" t="s">
        <v>0</v>
      </c>
      <c r="D27" s="54" t="s">
        <v>172</v>
      </c>
      <c r="E27" s="178" t="s">
        <v>1</v>
      </c>
      <c r="F27" s="177" t="s">
        <v>3</v>
      </c>
      <c r="G27" s="178" t="s">
        <v>2</v>
      </c>
      <c r="H27" s="179" t="s">
        <v>4</v>
      </c>
    </row>
    <row r="28" spans="1:8" ht="58" x14ac:dyDescent="0.35">
      <c r="B28" s="298" t="s">
        <v>91</v>
      </c>
      <c r="C28" s="61" t="s">
        <v>31</v>
      </c>
      <c r="D28" s="22"/>
      <c r="E28" s="22">
        <v>3</v>
      </c>
      <c r="F28" s="22">
        <f>Tableau342510141822263034[[#This Row],[Pondération]]*Tableau342510141822263034[[#This Row],[Note (de 1 à 4)]]</f>
        <v>0</v>
      </c>
      <c r="G28" s="23"/>
      <c r="H28" s="24"/>
    </row>
    <row r="29" spans="1:8" ht="102.65" customHeight="1" x14ac:dyDescent="0.35">
      <c r="B29" s="298"/>
      <c r="C29" s="17" t="s">
        <v>94</v>
      </c>
      <c r="D29" s="18"/>
      <c r="E29" s="18">
        <v>1</v>
      </c>
      <c r="F29" s="18">
        <f>Tableau342510141822263034[[#This Row],[Pondération]]*Tableau342510141822263034[[#This Row],[Note (de 1 à 4)]]</f>
        <v>0</v>
      </c>
      <c r="G29" s="19"/>
      <c r="H29" s="20"/>
    </row>
    <row r="30" spans="1:8" ht="82" customHeight="1" x14ac:dyDescent="0.35">
      <c r="B30" s="298"/>
      <c r="C30" s="21" t="s">
        <v>90</v>
      </c>
      <c r="D30" s="22"/>
      <c r="E30" s="22">
        <v>2</v>
      </c>
      <c r="F30" s="22">
        <f>Tableau342510141822263034[[#This Row],[Pondération]]*Tableau342510141822263034[[#This Row],[Note (de 1 à 4)]]</f>
        <v>0</v>
      </c>
      <c r="G30" s="23"/>
      <c r="H30" s="24"/>
    </row>
    <row r="31" spans="1:8" ht="73.5" customHeight="1" x14ac:dyDescent="0.35">
      <c r="B31" s="340"/>
      <c r="C31" s="116" t="s">
        <v>105</v>
      </c>
      <c r="D31" s="82"/>
      <c r="E31" s="82">
        <v>2</v>
      </c>
      <c r="F31" s="82">
        <f>Tableau342510141822263034[[#This Row],[Pondération]]*Tableau342510141822263034[[#This Row],[Note (de 1 à 4)]]</f>
        <v>0</v>
      </c>
      <c r="G31" s="115"/>
      <c r="H31" s="158"/>
    </row>
    <row r="32" spans="1:8" ht="79.5" customHeight="1" x14ac:dyDescent="0.35">
      <c r="B32" s="340"/>
      <c r="C32" s="21" t="s">
        <v>175</v>
      </c>
      <c r="D32" s="113"/>
      <c r="E32" s="113">
        <v>3</v>
      </c>
      <c r="F32" s="113">
        <f>SUM(F26:F31)</f>
        <v>0</v>
      </c>
      <c r="G32" s="114"/>
      <c r="H32" s="159"/>
    </row>
    <row r="33" spans="2:18" ht="63" customHeight="1" x14ac:dyDescent="0.35">
      <c r="B33" s="340"/>
      <c r="C33" s="112" t="s">
        <v>87</v>
      </c>
      <c r="D33" s="18"/>
      <c r="E33" s="18">
        <v>3</v>
      </c>
      <c r="F33" s="18">
        <f>Tableau342510141822263034[[#This Row],[Pondération]]*Tableau342510141822263034[[#This Row],[Note (de 1 à 4)]]</f>
        <v>0</v>
      </c>
      <c r="G33" s="19"/>
      <c r="H33" s="20"/>
    </row>
    <row r="34" spans="2:18" ht="27" customHeight="1" thickBot="1" x14ac:dyDescent="0.4">
      <c r="B34" s="293"/>
      <c r="C34" s="180" t="s">
        <v>103</v>
      </c>
      <c r="D34" s="244"/>
      <c r="E34" s="244"/>
      <c r="F34" s="244">
        <f t="shared" ref="F34" si="0">SUM(F28:F33)</f>
        <v>0</v>
      </c>
      <c r="G34" s="67"/>
      <c r="H34" s="68"/>
    </row>
    <row r="35" spans="2:18" x14ac:dyDescent="0.35">
      <c r="C35" s="5"/>
      <c r="D35" s="2"/>
      <c r="E35" s="2"/>
      <c r="F35" s="2"/>
    </row>
    <row r="36" spans="2:18" ht="16" thickBot="1" x14ac:dyDescent="0.4">
      <c r="F36" s="11"/>
    </row>
    <row r="37" spans="2:18" ht="31" x14ac:dyDescent="0.35">
      <c r="B37" s="119" t="s">
        <v>5</v>
      </c>
      <c r="C37" s="120" t="s">
        <v>0</v>
      </c>
      <c r="D37" s="83" t="s">
        <v>169</v>
      </c>
      <c r="E37" s="121" t="s">
        <v>1</v>
      </c>
      <c r="F37" s="120" t="s">
        <v>3</v>
      </c>
      <c r="G37" s="121" t="s">
        <v>2</v>
      </c>
      <c r="H37" s="122" t="s">
        <v>4</v>
      </c>
    </row>
    <row r="38" spans="2:18" ht="90.65" customHeight="1" x14ac:dyDescent="0.35">
      <c r="B38" s="295" t="s">
        <v>22</v>
      </c>
      <c r="C38" s="21" t="s">
        <v>27</v>
      </c>
      <c r="D38" s="22"/>
      <c r="E38" s="22">
        <v>1</v>
      </c>
      <c r="F38" s="22">
        <f>Tableau3382712162024283237[[#This Row],[Note (de 1 à 4)]]*Tableau3382712162024283237[[#This Row],[Pondération]]</f>
        <v>0</v>
      </c>
      <c r="G38" s="23"/>
      <c r="H38" s="23"/>
    </row>
    <row r="39" spans="2:18" ht="131.5" customHeight="1" x14ac:dyDescent="0.35">
      <c r="B39" s="295"/>
      <c r="C39" s="17" t="s">
        <v>26</v>
      </c>
      <c r="D39" s="18"/>
      <c r="E39" s="18">
        <v>2</v>
      </c>
      <c r="F39" s="18">
        <f>Tableau3382712162024283237[[#This Row],[Note (de 1 à 4)]]*Tableau3382712162024283237[[#This Row],[Pondération]]</f>
        <v>0</v>
      </c>
      <c r="G39" s="19"/>
      <c r="H39" s="19"/>
    </row>
    <row r="40" spans="2:18" ht="68.5" customHeight="1" x14ac:dyDescent="0.35">
      <c r="B40" s="295"/>
      <c r="C40" s="21" t="s">
        <v>25</v>
      </c>
      <c r="D40" s="22"/>
      <c r="E40" s="22">
        <v>2</v>
      </c>
      <c r="F40" s="22">
        <f>Tableau3382712162024283237[[#This Row],[Note (de 1 à 4)]]*Tableau3382712162024283237[[#This Row],[Pondération]]</f>
        <v>0</v>
      </c>
      <c r="G40" s="23"/>
      <c r="H40" s="23"/>
    </row>
    <row r="41" spans="2:18" ht="47.5" customHeight="1" x14ac:dyDescent="0.35">
      <c r="B41" s="295"/>
      <c r="C41" s="17" t="s">
        <v>103</v>
      </c>
      <c r="D41" s="18"/>
      <c r="E41" s="18"/>
      <c r="F41" s="82">
        <f>SUM(F38:F40)</f>
        <v>0</v>
      </c>
      <c r="G41" s="19"/>
      <c r="H41" s="19"/>
    </row>
    <row r="42" spans="2:18" ht="74.150000000000006" customHeight="1" thickBot="1" x14ac:dyDescent="0.4">
      <c r="C42" s="2"/>
      <c r="D42" s="2"/>
      <c r="E42" s="2"/>
      <c r="F42" s="9"/>
      <c r="G42" s="8"/>
      <c r="H42" s="7"/>
    </row>
    <row r="43" spans="2:18" ht="31" x14ac:dyDescent="0.35">
      <c r="B43" s="12" t="s">
        <v>5</v>
      </c>
      <c r="C43" s="181" t="s">
        <v>0</v>
      </c>
      <c r="D43" s="83" t="s">
        <v>172</v>
      </c>
      <c r="E43" s="182" t="s">
        <v>1</v>
      </c>
      <c r="F43" s="183" t="s">
        <v>3</v>
      </c>
      <c r="G43" s="182" t="s">
        <v>2</v>
      </c>
      <c r="H43" s="184" t="s">
        <v>4</v>
      </c>
    </row>
    <row r="44" spans="2:18" ht="81" customHeight="1" x14ac:dyDescent="0.35">
      <c r="B44" s="295" t="s">
        <v>23</v>
      </c>
      <c r="C44" s="21" t="s">
        <v>24</v>
      </c>
      <c r="D44" s="22"/>
      <c r="E44" s="22">
        <v>1</v>
      </c>
      <c r="F44" s="22">
        <f>Tableau338611151923273135[[#This Row],[Note (de 1 à 4)]]*Tableau338611151923273135[[#This Row],[Pondération]]</f>
        <v>0</v>
      </c>
      <c r="G44" s="23"/>
      <c r="H44" s="23"/>
    </row>
    <row r="45" spans="2:18" ht="131.5" customHeight="1" x14ac:dyDescent="0.35">
      <c r="B45" s="295"/>
      <c r="C45" s="17" t="s">
        <v>28</v>
      </c>
      <c r="D45" s="82"/>
      <c r="E45" s="82">
        <v>3</v>
      </c>
      <c r="F45" s="82">
        <f>Tableau338611151923273135[[#This Row],[Note (de 1 à 4)]]*Tableau338611151923273135[[#This Row],[Pondération]]</f>
        <v>0</v>
      </c>
      <c r="G45" s="115"/>
      <c r="H45" s="115"/>
    </row>
    <row r="46" spans="2:18" ht="96" customHeight="1" x14ac:dyDescent="0.35">
      <c r="B46" s="295"/>
      <c r="C46" s="21" t="s">
        <v>95</v>
      </c>
      <c r="D46" s="22"/>
      <c r="E46" s="22">
        <v>2</v>
      </c>
      <c r="F46" s="22">
        <f>Tableau338611151923273135[[#This Row],[Note (de 1 à 4)]]*Tableau338611151923273135[[#This Row],[Pondération]]</f>
        <v>0</v>
      </c>
      <c r="G46" s="23"/>
      <c r="H46" s="23"/>
    </row>
    <row r="47" spans="2:18" ht="42.65" customHeight="1" x14ac:dyDescent="0.35">
      <c r="B47" s="295"/>
      <c r="C47" s="17" t="s">
        <v>103</v>
      </c>
      <c r="D47" s="82"/>
      <c r="E47" s="82"/>
      <c r="F47" s="123">
        <f>SUM(Tableau338611151923273135[Note 
pondérée])</f>
        <v>0</v>
      </c>
      <c r="G47" s="124"/>
      <c r="H47" s="125"/>
    </row>
    <row r="48" spans="2:18" x14ac:dyDescent="0.35">
      <c r="C48" s="5"/>
      <c r="D48" s="2"/>
      <c r="E48" s="2"/>
      <c r="F48" s="2"/>
      <c r="L48" s="57"/>
      <c r="M48" s="58"/>
      <c r="N48" s="30"/>
      <c r="O48" s="30"/>
      <c r="P48" s="30"/>
      <c r="Q48" s="28"/>
      <c r="R48" s="28"/>
    </row>
    <row r="50" spans="2:16" ht="26" x14ac:dyDescent="0.6">
      <c r="B50" s="85" t="s">
        <v>51</v>
      </c>
      <c r="C50" s="85"/>
    </row>
    <row r="51" spans="2:16" ht="15" thickBot="1" x14ac:dyDescent="0.4"/>
    <row r="52" spans="2:16" ht="31" x14ac:dyDescent="0.35">
      <c r="B52" s="306" t="s">
        <v>156</v>
      </c>
      <c r="C52" s="126" t="s">
        <v>0</v>
      </c>
      <c r="D52" s="127" t="s">
        <v>172</v>
      </c>
      <c r="E52" s="128" t="s">
        <v>1</v>
      </c>
      <c r="F52" s="126" t="s">
        <v>3</v>
      </c>
      <c r="G52" s="128" t="s">
        <v>2</v>
      </c>
      <c r="H52" s="129" t="s">
        <v>4</v>
      </c>
      <c r="M52" s="102"/>
      <c r="N52" s="101"/>
      <c r="O52" s="101"/>
      <c r="P52" s="101"/>
    </row>
    <row r="53" spans="2:16" ht="55.5" customHeight="1" x14ac:dyDescent="0.35">
      <c r="B53" s="307"/>
      <c r="C53" s="130" t="s">
        <v>39</v>
      </c>
      <c r="D53" s="131">
        <v>2.5</v>
      </c>
      <c r="E53" s="131">
        <v>1</v>
      </c>
      <c r="F53" s="131">
        <f>D53*E53</f>
        <v>2.5</v>
      </c>
      <c r="G53" s="19"/>
      <c r="H53" s="20"/>
      <c r="M53" s="102"/>
      <c r="N53" s="101"/>
      <c r="O53" s="101"/>
      <c r="P53" s="101"/>
    </row>
    <row r="54" spans="2:16" ht="40.5" customHeight="1" x14ac:dyDescent="0.35">
      <c r="B54" s="307"/>
      <c r="C54" s="132" t="s">
        <v>40</v>
      </c>
      <c r="D54" s="133">
        <v>2.5</v>
      </c>
      <c r="E54" s="133">
        <v>2</v>
      </c>
      <c r="F54" s="133">
        <f t="shared" ref="F54:F55" si="1">D54*E54</f>
        <v>5</v>
      </c>
      <c r="G54" s="23"/>
      <c r="H54" s="24"/>
      <c r="M54" s="102"/>
      <c r="N54" s="101"/>
      <c r="O54" s="101"/>
      <c r="P54" s="101"/>
    </row>
    <row r="55" spans="2:16" ht="42" x14ac:dyDescent="0.35">
      <c r="B55" s="307"/>
      <c r="C55" s="130" t="s">
        <v>41</v>
      </c>
      <c r="D55" s="131">
        <v>2.5</v>
      </c>
      <c r="E55" s="131">
        <v>2</v>
      </c>
      <c r="F55" s="131">
        <f t="shared" si="1"/>
        <v>5</v>
      </c>
      <c r="G55" s="19"/>
      <c r="H55" s="20"/>
      <c r="M55" s="102"/>
      <c r="N55" s="101"/>
      <c r="O55" s="101"/>
      <c r="P55" s="101"/>
    </row>
    <row r="56" spans="2:16" ht="15" thickBot="1" x14ac:dyDescent="0.4">
      <c r="B56" s="308"/>
      <c r="C56" s="67" t="s">
        <v>103</v>
      </c>
      <c r="D56" s="67"/>
      <c r="E56" s="67"/>
      <c r="F56" s="163">
        <f>SUM(F53:F55)</f>
        <v>12.5</v>
      </c>
      <c r="G56" s="67"/>
      <c r="H56" s="68"/>
      <c r="M56" s="103"/>
      <c r="N56" s="101"/>
      <c r="O56" s="101"/>
      <c r="P56" s="101"/>
    </row>
    <row r="59" spans="2:16" ht="26" x14ac:dyDescent="0.6">
      <c r="B59" s="10" t="s">
        <v>50</v>
      </c>
    </row>
    <row r="60" spans="2:16" ht="15" thickBot="1" x14ac:dyDescent="0.4"/>
    <row r="61" spans="2:16" ht="28" x14ac:dyDescent="0.35">
      <c r="B61" s="12"/>
      <c r="C61" s="149" t="s">
        <v>61</v>
      </c>
      <c r="D61" s="87" t="s">
        <v>106</v>
      </c>
      <c r="E61" s="357" t="s">
        <v>2</v>
      </c>
      <c r="F61" s="357"/>
      <c r="G61" s="357"/>
      <c r="H61" s="150" t="s">
        <v>4</v>
      </c>
    </row>
    <row r="62" spans="2:16" ht="56.5" customHeight="1" x14ac:dyDescent="0.35">
      <c r="B62" s="298" t="s">
        <v>54</v>
      </c>
      <c r="C62" s="34" t="s">
        <v>62</v>
      </c>
      <c r="D62" s="35">
        <v>0</v>
      </c>
      <c r="E62" s="300"/>
      <c r="F62" s="300"/>
      <c r="G62" s="300"/>
      <c r="H62" s="37"/>
    </row>
    <row r="63" spans="2:16" ht="28" x14ac:dyDescent="0.35">
      <c r="B63" s="298"/>
      <c r="C63" s="38" t="s">
        <v>55</v>
      </c>
      <c r="D63" s="39"/>
      <c r="E63" s="289"/>
      <c r="F63" s="289"/>
      <c r="G63" s="289"/>
      <c r="H63" s="41"/>
    </row>
    <row r="64" spans="2:16" ht="28" x14ac:dyDescent="0.35">
      <c r="B64" s="298"/>
      <c r="C64" s="34" t="s">
        <v>56</v>
      </c>
      <c r="D64" s="35"/>
      <c r="E64" s="300"/>
      <c r="F64" s="300"/>
      <c r="G64" s="300"/>
      <c r="H64" s="37"/>
    </row>
    <row r="65" spans="2:8" ht="153.65" customHeight="1" x14ac:dyDescent="0.35">
      <c r="B65" s="298"/>
      <c r="C65" s="38" t="s">
        <v>170</v>
      </c>
      <c r="D65" s="191"/>
      <c r="E65" s="348"/>
      <c r="F65" s="348"/>
      <c r="G65" s="348"/>
      <c r="H65" s="41"/>
    </row>
    <row r="66" spans="2:8" ht="87" customHeight="1" x14ac:dyDescent="0.35">
      <c r="B66" s="298"/>
      <c r="C66" s="34" t="s">
        <v>171</v>
      </c>
      <c r="D66" s="140"/>
      <c r="E66" s="288"/>
      <c r="F66" s="288"/>
      <c r="G66" s="288"/>
      <c r="H66" s="225"/>
    </row>
    <row r="67" spans="2:8" ht="42" x14ac:dyDescent="0.35">
      <c r="B67" s="298"/>
      <c r="C67" s="38" t="s">
        <v>53</v>
      </c>
      <c r="D67" s="39"/>
      <c r="E67" s="289"/>
      <c r="F67" s="289"/>
      <c r="G67" s="289"/>
      <c r="H67" s="41"/>
    </row>
    <row r="68" spans="2:8" ht="15" thickBot="1" x14ac:dyDescent="0.4">
      <c r="B68" s="299"/>
      <c r="C68" s="226" t="s">
        <v>103</v>
      </c>
      <c r="D68" s="51">
        <f>SUM(D62:D67)</f>
        <v>0</v>
      </c>
      <c r="E68" s="358"/>
      <c r="F68" s="359"/>
      <c r="G68" s="360"/>
      <c r="H68" s="56"/>
    </row>
    <row r="69" spans="2:8" ht="26.5" thickBot="1" x14ac:dyDescent="0.65">
      <c r="B69" s="10"/>
      <c r="C69" s="44"/>
      <c r="D69" s="45"/>
      <c r="E69" s="46"/>
      <c r="H69" s="46"/>
    </row>
    <row r="70" spans="2:8" ht="28" x14ac:dyDescent="0.35">
      <c r="B70" s="53"/>
      <c r="C70" s="127" t="s">
        <v>0</v>
      </c>
      <c r="D70" s="87" t="s">
        <v>106</v>
      </c>
      <c r="E70" s="361" t="s">
        <v>2</v>
      </c>
      <c r="F70" s="362"/>
      <c r="G70" s="363"/>
      <c r="H70" s="139" t="s">
        <v>4</v>
      </c>
    </row>
    <row r="71" spans="2:8" ht="84" customHeight="1" x14ac:dyDescent="0.35">
      <c r="B71" s="298" t="s">
        <v>57</v>
      </c>
      <c r="C71" s="34" t="s">
        <v>58</v>
      </c>
      <c r="D71" s="35">
        <v>0</v>
      </c>
      <c r="E71" s="300"/>
      <c r="F71" s="300"/>
      <c r="G71" s="300"/>
      <c r="H71" s="37"/>
    </row>
    <row r="72" spans="2:8" ht="28" x14ac:dyDescent="0.35">
      <c r="B72" s="298"/>
      <c r="C72" s="38" t="s">
        <v>60</v>
      </c>
      <c r="D72" s="39"/>
      <c r="E72" s="289"/>
      <c r="F72" s="289"/>
      <c r="G72" s="289"/>
      <c r="H72" s="41"/>
    </row>
    <row r="73" spans="2:8" ht="84" x14ac:dyDescent="0.35">
      <c r="B73" s="298"/>
      <c r="C73" s="34" t="s">
        <v>63</v>
      </c>
      <c r="D73" s="35"/>
      <c r="E73" s="300"/>
      <c r="F73" s="300"/>
      <c r="G73" s="300"/>
      <c r="H73" s="37"/>
    </row>
    <row r="74" spans="2:8" ht="28" x14ac:dyDescent="0.35">
      <c r="B74" s="298"/>
      <c r="C74" s="38" t="s">
        <v>65</v>
      </c>
      <c r="D74" s="39"/>
      <c r="E74" s="289"/>
      <c r="F74" s="289"/>
      <c r="G74" s="289"/>
      <c r="H74" s="41"/>
    </row>
    <row r="75" spans="2:8" x14ac:dyDescent="0.35">
      <c r="B75" s="298"/>
      <c r="C75" s="34" t="s">
        <v>59</v>
      </c>
      <c r="D75" s="35"/>
      <c r="E75" s="300"/>
      <c r="F75" s="300"/>
      <c r="G75" s="300"/>
      <c r="H75" s="37"/>
    </row>
    <row r="76" spans="2:8" ht="26.15" customHeight="1" thickBot="1" x14ac:dyDescent="0.4">
      <c r="B76" s="299"/>
      <c r="C76" s="221" t="s">
        <v>103</v>
      </c>
      <c r="D76" s="222">
        <f>SUM(D71:D75)</f>
        <v>0</v>
      </c>
      <c r="E76" s="374"/>
      <c r="F76" s="374"/>
      <c r="G76" s="374"/>
      <c r="H76" s="43"/>
    </row>
    <row r="77" spans="2:8" ht="15" thickBot="1" x14ac:dyDescent="0.4">
      <c r="B77" s="57"/>
      <c r="C77" s="58"/>
      <c r="D77" s="30"/>
      <c r="E77" s="28"/>
      <c r="H77" s="28"/>
    </row>
    <row r="78" spans="2:8" ht="28.5" thickBot="1" x14ac:dyDescent="0.4">
      <c r="B78" s="53"/>
      <c r="C78" s="78" t="s">
        <v>0</v>
      </c>
      <c r="D78" s="87" t="s">
        <v>106</v>
      </c>
      <c r="E78" s="342" t="s">
        <v>2</v>
      </c>
      <c r="F78" s="342"/>
      <c r="G78" s="342"/>
      <c r="H78" s="78" t="s">
        <v>4</v>
      </c>
    </row>
    <row r="79" spans="2:8" ht="48" customHeight="1" x14ac:dyDescent="0.35">
      <c r="B79" s="297" t="s">
        <v>66</v>
      </c>
      <c r="C79" s="38" t="s">
        <v>67</v>
      </c>
      <c r="D79" s="39"/>
      <c r="E79" s="289"/>
      <c r="F79" s="289"/>
      <c r="G79" s="289"/>
      <c r="H79" s="40"/>
    </row>
    <row r="80" spans="2:8" ht="85" customHeight="1" x14ac:dyDescent="0.35">
      <c r="B80" s="298"/>
      <c r="C80" s="34" t="s">
        <v>68</v>
      </c>
      <c r="D80" s="35"/>
      <c r="E80" s="300"/>
      <c r="F80" s="300"/>
      <c r="G80" s="300"/>
      <c r="H80" s="36"/>
    </row>
    <row r="81" spans="1:10" ht="72" customHeight="1" x14ac:dyDescent="0.35">
      <c r="B81" s="298"/>
      <c r="C81" s="38" t="s">
        <v>70</v>
      </c>
      <c r="D81" s="39"/>
      <c r="E81" s="289"/>
      <c r="F81" s="289"/>
      <c r="G81" s="289"/>
      <c r="H81" s="40"/>
    </row>
    <row r="82" spans="1:10" ht="47.15" customHeight="1" x14ac:dyDescent="0.35">
      <c r="B82" s="298"/>
      <c r="C82" s="34" t="s">
        <v>69</v>
      </c>
      <c r="D82" s="35"/>
      <c r="E82" s="300"/>
      <c r="F82" s="300"/>
      <c r="G82" s="300"/>
      <c r="H82" s="36"/>
    </row>
    <row r="83" spans="1:10" ht="43" customHeight="1" x14ac:dyDescent="0.35">
      <c r="B83" s="298"/>
      <c r="C83" s="38" t="s">
        <v>176</v>
      </c>
      <c r="D83" s="39"/>
      <c r="E83" s="289"/>
      <c r="F83" s="289"/>
      <c r="G83" s="289"/>
      <c r="H83" s="40"/>
    </row>
    <row r="84" spans="1:10" ht="117.65" customHeight="1" thickBot="1" x14ac:dyDescent="0.4">
      <c r="B84" s="299"/>
      <c r="C84" s="34" t="s">
        <v>71</v>
      </c>
      <c r="D84" s="35"/>
      <c r="E84" s="300"/>
      <c r="F84" s="300"/>
      <c r="G84" s="300"/>
      <c r="H84" s="36"/>
    </row>
    <row r="85" spans="1:10" x14ac:dyDescent="0.35">
      <c r="B85" s="57"/>
      <c r="C85" s="142" t="s">
        <v>103</v>
      </c>
      <c r="D85" s="143">
        <f>SUM(D79:D84)</f>
        <v>0</v>
      </c>
      <c r="E85" s="315"/>
      <c r="F85" s="315"/>
      <c r="G85" s="315"/>
      <c r="H85" s="144"/>
    </row>
    <row r="86" spans="1:10" ht="15" thickBot="1" x14ac:dyDescent="0.4">
      <c r="B86" s="57"/>
      <c r="C86" s="58"/>
      <c r="D86" s="30"/>
      <c r="E86" s="28"/>
      <c r="H86" s="28"/>
    </row>
    <row r="87" spans="1:10" ht="28.5" thickBot="1" x14ac:dyDescent="0.4">
      <c r="B87" s="53"/>
      <c r="C87" s="127" t="s">
        <v>0</v>
      </c>
      <c r="D87" s="87" t="s">
        <v>106</v>
      </c>
      <c r="E87" s="361" t="s">
        <v>2</v>
      </c>
      <c r="F87" s="362"/>
      <c r="G87" s="363"/>
      <c r="H87" s="139" t="s">
        <v>4</v>
      </c>
    </row>
    <row r="88" spans="1:10" ht="83.15" customHeight="1" x14ac:dyDescent="0.35">
      <c r="B88" s="286" t="s">
        <v>100</v>
      </c>
      <c r="C88" s="55" t="s">
        <v>99</v>
      </c>
      <c r="D88" s="260"/>
      <c r="E88" s="348"/>
      <c r="F88" s="348"/>
      <c r="G88" s="348"/>
      <c r="H88" s="224"/>
    </row>
    <row r="89" spans="1:10" ht="90.65" customHeight="1" thickBot="1" x14ac:dyDescent="0.4">
      <c r="B89" s="287"/>
      <c r="C89" s="52" t="s">
        <v>107</v>
      </c>
      <c r="D89" s="261"/>
      <c r="E89" s="369"/>
      <c r="F89" s="369"/>
      <c r="G89" s="369"/>
      <c r="H89" s="262"/>
    </row>
    <row r="90" spans="1:10" x14ac:dyDescent="0.35">
      <c r="C90" s="200" t="s">
        <v>103</v>
      </c>
      <c r="D90" s="201">
        <f>D88+D89</f>
        <v>0</v>
      </c>
      <c r="E90" s="355"/>
      <c r="F90" s="355"/>
      <c r="G90" s="355"/>
      <c r="H90" s="202"/>
    </row>
    <row r="93" spans="1:10" x14ac:dyDescent="0.35">
      <c r="A93" s="28"/>
      <c r="B93" s="28"/>
      <c r="C93" s="28"/>
      <c r="D93" s="28"/>
      <c r="E93" s="28"/>
      <c r="F93" s="321"/>
      <c r="G93" s="321"/>
      <c r="H93" s="321"/>
      <c r="I93" s="321"/>
      <c r="J93" s="93"/>
    </row>
    <row r="94" spans="1:10" ht="30.65" customHeight="1" x14ac:dyDescent="0.35">
      <c r="B94" s="89" t="s">
        <v>46</v>
      </c>
      <c r="C94" s="90"/>
      <c r="D94" s="91"/>
      <c r="E94" s="92">
        <f>Tableau33649131721252933[[#Totals],[Note 
pondérée]]+F34+Tableau3382712162024283237[[#Totals],[Note 
pondérée]]+Tableau338611151923273135[[#Totals],[Note 
pondérée]]</f>
        <v>0</v>
      </c>
      <c r="F94" s="93"/>
      <c r="G94" s="28"/>
      <c r="H94" s="29"/>
      <c r="I94" s="29"/>
      <c r="J94" s="28"/>
    </row>
    <row r="95" spans="1:10" ht="34.5" customHeight="1" x14ac:dyDescent="0.35">
      <c r="B95" s="94" t="s">
        <v>47</v>
      </c>
      <c r="C95" s="95"/>
      <c r="D95" s="96"/>
      <c r="E95" s="92">
        <f>F56</f>
        <v>12.5</v>
      </c>
      <c r="F95" s="28"/>
      <c r="G95" s="28"/>
      <c r="H95" s="29"/>
    </row>
    <row r="96" spans="1:10" ht="30.65" customHeight="1" x14ac:dyDescent="0.35">
      <c r="B96" s="94" t="s">
        <v>48</v>
      </c>
      <c r="C96" s="95"/>
      <c r="D96" s="96"/>
      <c r="E96" s="92">
        <f>D68+D76+D85+D90</f>
        <v>0</v>
      </c>
      <c r="F96" s="28"/>
      <c r="G96" s="28"/>
      <c r="H96" s="28"/>
    </row>
    <row r="97" spans="2:8" ht="27.65" customHeight="1" x14ac:dyDescent="0.35">
      <c r="B97" s="73" t="s">
        <v>49</v>
      </c>
      <c r="C97" s="74"/>
      <c r="D97" s="75"/>
      <c r="E97" s="92">
        <f>SUM(E94:E96)</f>
        <v>12.5</v>
      </c>
      <c r="F97" s="28"/>
      <c r="G97" s="28"/>
      <c r="H97" s="29"/>
    </row>
    <row r="100" spans="2:8" ht="32.5" customHeight="1" x14ac:dyDescent="0.35">
      <c r="B100" s="328" t="s">
        <v>110</v>
      </c>
      <c r="C100" s="329"/>
      <c r="D100" s="330"/>
      <c r="E100" s="99">
        <f>E94+E95</f>
        <v>12.5</v>
      </c>
    </row>
    <row r="101" spans="2:8" ht="71.5" customHeight="1" x14ac:dyDescent="0.35">
      <c r="B101" s="97" t="s">
        <v>112</v>
      </c>
      <c r="C101" s="329" t="s">
        <v>113</v>
      </c>
      <c r="D101" s="330"/>
      <c r="E101" s="98" t="s">
        <v>116</v>
      </c>
    </row>
    <row r="102" spans="2:8" ht="28.5" customHeight="1" x14ac:dyDescent="0.35">
      <c r="B102" s="333" t="s">
        <v>109</v>
      </c>
      <c r="C102" s="331" t="s">
        <v>114</v>
      </c>
      <c r="D102" s="332"/>
      <c r="E102" s="80"/>
    </row>
    <row r="103" spans="2:8" ht="28.5" customHeight="1" x14ac:dyDescent="0.35">
      <c r="B103" s="334"/>
      <c r="C103" s="331" t="s">
        <v>139</v>
      </c>
      <c r="D103" s="332"/>
      <c r="E103" s="80"/>
    </row>
    <row r="104" spans="2:8" ht="28.5" customHeight="1" x14ac:dyDescent="0.35">
      <c r="B104" s="333" t="s">
        <v>111</v>
      </c>
      <c r="C104" s="331" t="s">
        <v>117</v>
      </c>
      <c r="D104" s="332"/>
      <c r="E104" s="80"/>
    </row>
    <row r="105" spans="2:8" ht="21.65" customHeight="1" x14ac:dyDescent="0.35">
      <c r="B105" s="334"/>
      <c r="C105" s="331" t="s">
        <v>140</v>
      </c>
      <c r="D105" s="332"/>
      <c r="E105" s="80"/>
    </row>
    <row r="106" spans="2:8" ht="21.65" customHeight="1" x14ac:dyDescent="0.35">
      <c r="B106" s="333" t="s">
        <v>108</v>
      </c>
      <c r="C106" s="331" t="s">
        <v>118</v>
      </c>
      <c r="D106" s="332"/>
      <c r="E106" s="80"/>
    </row>
    <row r="107" spans="2:8" ht="30.65" customHeight="1" x14ac:dyDescent="0.35">
      <c r="B107" s="334"/>
      <c r="C107" s="331" t="s">
        <v>141</v>
      </c>
      <c r="D107" s="332"/>
      <c r="E107" s="80"/>
    </row>
    <row r="108" spans="2:8" ht="29.15" customHeight="1" x14ac:dyDescent="0.35">
      <c r="B108" s="28"/>
      <c r="C108" s="28"/>
      <c r="D108" s="28"/>
      <c r="E108" s="28"/>
      <c r="F108" s="28"/>
      <c r="G108" s="28"/>
      <c r="H108" s="29"/>
    </row>
    <row r="109" spans="2:8" x14ac:dyDescent="0.35">
      <c r="B109" s="28"/>
      <c r="C109" s="33"/>
      <c r="D109" s="30"/>
      <c r="E109" s="30"/>
      <c r="F109" s="30"/>
      <c r="G109" s="28"/>
      <c r="H109" s="28"/>
    </row>
    <row r="110" spans="2:8" ht="15" customHeight="1" x14ac:dyDescent="0.35">
      <c r="B110" s="335" t="s">
        <v>45</v>
      </c>
      <c r="C110" s="338"/>
      <c r="D110" s="338"/>
      <c r="E110" s="338"/>
      <c r="F110" s="338"/>
      <c r="G110" s="338"/>
      <c r="H110" s="338"/>
    </row>
    <row r="111" spans="2:8" x14ac:dyDescent="0.35">
      <c r="B111" s="336"/>
      <c r="C111" s="338"/>
      <c r="D111" s="338"/>
      <c r="E111" s="338"/>
      <c r="F111" s="338"/>
      <c r="G111" s="338"/>
      <c r="H111" s="338"/>
    </row>
    <row r="112" spans="2:8" x14ac:dyDescent="0.35">
      <c r="B112" s="336"/>
      <c r="C112" s="338"/>
      <c r="D112" s="338"/>
      <c r="E112" s="338"/>
      <c r="F112" s="338"/>
      <c r="G112" s="338"/>
      <c r="H112" s="338"/>
    </row>
    <row r="113" spans="2:8" x14ac:dyDescent="0.35">
      <c r="B113" s="336"/>
      <c r="C113" s="338"/>
      <c r="D113" s="338"/>
      <c r="E113" s="338"/>
      <c r="F113" s="338"/>
      <c r="G113" s="338"/>
      <c r="H113" s="338"/>
    </row>
    <row r="114" spans="2:8" x14ac:dyDescent="0.35">
      <c r="B114" s="337"/>
      <c r="C114" s="338"/>
      <c r="D114" s="338"/>
      <c r="E114" s="338"/>
      <c r="F114" s="338"/>
      <c r="G114" s="338"/>
      <c r="H114" s="338"/>
    </row>
    <row r="115" spans="2:8" ht="15.75" customHeight="1" x14ac:dyDescent="0.35">
      <c r="B115" s="28"/>
      <c r="C115" s="33"/>
      <c r="D115" s="30"/>
      <c r="E115" s="30"/>
      <c r="F115" s="30"/>
      <c r="G115" s="28"/>
      <c r="H115" s="28"/>
    </row>
    <row r="116" spans="2:8" x14ac:dyDescent="0.35">
      <c r="B116" s="28"/>
      <c r="C116" s="33"/>
      <c r="D116" s="30"/>
      <c r="E116" s="30"/>
      <c r="F116" s="30"/>
      <c r="G116" s="28"/>
      <c r="H116" s="28"/>
    </row>
    <row r="117" spans="2:8" ht="22.5" customHeight="1" x14ac:dyDescent="0.35">
      <c r="B117" s="72" t="s">
        <v>17</v>
      </c>
      <c r="C117" s="320"/>
      <c r="D117" s="320"/>
      <c r="E117" s="320"/>
      <c r="F117" s="320"/>
      <c r="G117" s="320"/>
      <c r="H117" s="320"/>
    </row>
    <row r="118" spans="2:8" ht="20.25" customHeight="1" x14ac:dyDescent="0.35">
      <c r="B118" s="72" t="s">
        <v>8</v>
      </c>
      <c r="C118" s="320"/>
      <c r="D118" s="320"/>
      <c r="E118" s="320"/>
      <c r="F118" s="320"/>
      <c r="G118" s="320"/>
      <c r="H118" s="320"/>
    </row>
    <row r="119" spans="2:8" ht="18" customHeight="1" x14ac:dyDescent="0.35">
      <c r="B119" s="72" t="s">
        <v>20</v>
      </c>
      <c r="C119" s="320"/>
      <c r="D119" s="320"/>
      <c r="E119" s="320"/>
      <c r="F119" s="320"/>
      <c r="G119" s="320"/>
      <c r="H119" s="320"/>
    </row>
    <row r="120" spans="2:8" ht="15.75" customHeight="1" x14ac:dyDescent="0.35">
      <c r="B120" s="72" t="s">
        <v>9</v>
      </c>
      <c r="C120" s="320"/>
      <c r="D120" s="320"/>
      <c r="E120" s="320"/>
      <c r="F120" s="320"/>
      <c r="G120" s="320"/>
      <c r="H120" s="320"/>
    </row>
    <row r="121" spans="2:8" ht="25" customHeight="1" x14ac:dyDescent="0.35">
      <c r="B121" s="72" t="s">
        <v>10</v>
      </c>
      <c r="C121" s="320"/>
      <c r="D121" s="320"/>
      <c r="E121" s="320"/>
      <c r="F121" s="320"/>
      <c r="G121" s="320"/>
      <c r="H121" s="320"/>
    </row>
    <row r="122" spans="2:8" ht="25" customHeight="1" x14ac:dyDescent="0.35">
      <c r="B122" s="72" t="s">
        <v>11</v>
      </c>
      <c r="C122" s="320"/>
      <c r="D122" s="320"/>
      <c r="E122" s="320"/>
      <c r="F122" s="320"/>
      <c r="G122" s="320"/>
      <c r="H122" s="320"/>
    </row>
    <row r="123" spans="2:8" ht="87" customHeight="1" x14ac:dyDescent="0.35">
      <c r="B123" s="76" t="s">
        <v>18</v>
      </c>
      <c r="C123" s="327" t="s">
        <v>13</v>
      </c>
      <c r="D123" s="327"/>
      <c r="E123" s="327"/>
      <c r="F123" s="327"/>
      <c r="G123" s="327"/>
      <c r="H123" s="327"/>
    </row>
    <row r="124" spans="2:8" ht="50.15" customHeight="1" x14ac:dyDescent="0.35">
      <c r="B124" s="72" t="s">
        <v>12</v>
      </c>
      <c r="C124" s="320"/>
      <c r="D124" s="320"/>
      <c r="E124" s="320"/>
      <c r="F124" s="320"/>
      <c r="G124" s="320"/>
      <c r="H124" s="320"/>
    </row>
    <row r="125" spans="2:8" x14ac:dyDescent="0.35">
      <c r="B125" s="28"/>
      <c r="C125" s="28"/>
      <c r="D125" s="28"/>
      <c r="E125" s="28"/>
      <c r="F125" s="28"/>
      <c r="G125" s="28"/>
      <c r="H125" s="28"/>
    </row>
  </sheetData>
  <mergeCells count="76">
    <mergeCell ref="C121:H121"/>
    <mergeCell ref="C122:H122"/>
    <mergeCell ref="C123:H123"/>
    <mergeCell ref="C124:H124"/>
    <mergeCell ref="B110:B114"/>
    <mergeCell ref="C110:H114"/>
    <mergeCell ref="C117:H117"/>
    <mergeCell ref="C118:H118"/>
    <mergeCell ref="C119:H119"/>
    <mergeCell ref="C120:H120"/>
    <mergeCell ref="B104:B105"/>
    <mergeCell ref="C104:D104"/>
    <mergeCell ref="C105:D105"/>
    <mergeCell ref="B106:B107"/>
    <mergeCell ref="C106:D106"/>
    <mergeCell ref="C107:D107"/>
    <mergeCell ref="F93:G93"/>
    <mergeCell ref="H93:I93"/>
    <mergeCell ref="B100:D100"/>
    <mergeCell ref="C101:D101"/>
    <mergeCell ref="B102:B103"/>
    <mergeCell ref="C102:D102"/>
    <mergeCell ref="C103:D103"/>
    <mergeCell ref="E90:G90"/>
    <mergeCell ref="E76:G76"/>
    <mergeCell ref="E78:G78"/>
    <mergeCell ref="B79:B84"/>
    <mergeCell ref="E79:G79"/>
    <mergeCell ref="E80:G80"/>
    <mergeCell ref="E81:G81"/>
    <mergeCell ref="E82:G82"/>
    <mergeCell ref="E83:G83"/>
    <mergeCell ref="E84:G84"/>
    <mergeCell ref="E85:G85"/>
    <mergeCell ref="E87:G87"/>
    <mergeCell ref="B88:B89"/>
    <mergeCell ref="E88:G88"/>
    <mergeCell ref="E89:G89"/>
    <mergeCell ref="E70:G70"/>
    <mergeCell ref="B71:B76"/>
    <mergeCell ref="E71:G71"/>
    <mergeCell ref="E72:G72"/>
    <mergeCell ref="E73:G73"/>
    <mergeCell ref="E74:G74"/>
    <mergeCell ref="E75:G75"/>
    <mergeCell ref="B38:B41"/>
    <mergeCell ref="B44:B47"/>
    <mergeCell ref="B52:B56"/>
    <mergeCell ref="E61:G61"/>
    <mergeCell ref="B62:B68"/>
    <mergeCell ref="E62:G62"/>
    <mergeCell ref="E63:G63"/>
    <mergeCell ref="E64:G64"/>
    <mergeCell ref="E65:G65"/>
    <mergeCell ref="E66:G66"/>
    <mergeCell ref="E67:G67"/>
    <mergeCell ref="E68:G68"/>
    <mergeCell ref="B28:B34"/>
    <mergeCell ref="A7:B7"/>
    <mergeCell ref="C7:H7"/>
    <mergeCell ref="A8:B8"/>
    <mergeCell ref="C8:H8"/>
    <mergeCell ref="A9:B9"/>
    <mergeCell ref="C9:H9"/>
    <mergeCell ref="A10:B10"/>
    <mergeCell ref="C10:H10"/>
    <mergeCell ref="B12:H12"/>
    <mergeCell ref="A14:H15"/>
    <mergeCell ref="B21:B25"/>
    <mergeCell ref="A6:B6"/>
    <mergeCell ref="C6:H6"/>
    <mergeCell ref="A2:H2"/>
    <mergeCell ref="A4:B4"/>
    <mergeCell ref="C4:H4"/>
    <mergeCell ref="A5:B5"/>
    <mergeCell ref="C5:H5"/>
  </mergeCells>
  <pageMargins left="0.7" right="0.7" top="0.75" bottom="0.75" header="0.3" footer="0.3"/>
  <pageSetup paperSize="9" orientation="portrait" r:id="rId1"/>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A2488-E369-41D5-9961-B58CBE9F19A5}">
  <dimension ref="A1:R125"/>
  <sheetViews>
    <sheetView topLeftCell="A98" zoomScale="80" zoomScaleNormal="80" workbookViewId="0">
      <selection activeCell="C102" sqref="C102:D107"/>
    </sheetView>
  </sheetViews>
  <sheetFormatPr baseColWidth="10" defaultRowHeight="14.5" x14ac:dyDescent="0.35"/>
  <cols>
    <col min="1" max="1" width="27.7265625" customWidth="1"/>
    <col min="2" max="2" width="25.453125" customWidth="1"/>
    <col min="3" max="3" width="61.26953125" customWidth="1"/>
    <col min="5" max="5" width="18.1796875" customWidth="1"/>
    <col min="6" max="6" width="14.7265625" customWidth="1"/>
    <col min="7" max="7" width="15.7265625" customWidth="1"/>
    <col min="8" max="8" width="14.1796875" customWidth="1"/>
    <col min="13" max="13" width="65" customWidth="1"/>
  </cols>
  <sheetData>
    <row r="1" spans="1:8" ht="94" customHeight="1" x14ac:dyDescent="0.35"/>
    <row r="2" spans="1:8" ht="28" customHeight="1" x14ac:dyDescent="0.35">
      <c r="A2" s="314" t="s">
        <v>177</v>
      </c>
      <c r="B2" s="314"/>
      <c r="C2" s="314"/>
      <c r="D2" s="314"/>
      <c r="E2" s="314"/>
      <c r="F2" s="314"/>
      <c r="G2" s="314"/>
      <c r="H2" s="314"/>
    </row>
    <row r="3" spans="1:8" x14ac:dyDescent="0.35">
      <c r="A3" s="28"/>
      <c r="B3" s="29"/>
      <c r="C3" s="30"/>
      <c r="D3" s="30"/>
      <c r="E3" s="30"/>
      <c r="F3" s="28"/>
      <c r="G3" s="28"/>
      <c r="H3" s="28"/>
    </row>
    <row r="4" spans="1:8" x14ac:dyDescent="0.35">
      <c r="A4" s="309" t="s">
        <v>6</v>
      </c>
      <c r="B4" s="310"/>
      <c r="C4" s="313"/>
      <c r="D4" s="313"/>
      <c r="E4" s="313"/>
      <c r="F4" s="313"/>
      <c r="G4" s="313"/>
      <c r="H4" s="313"/>
    </row>
    <row r="5" spans="1:8" x14ac:dyDescent="0.35">
      <c r="A5" s="309" t="s">
        <v>7</v>
      </c>
      <c r="B5" s="310"/>
      <c r="C5" s="313"/>
      <c r="D5" s="313"/>
      <c r="E5" s="313"/>
      <c r="F5" s="313"/>
      <c r="G5" s="313"/>
      <c r="H5" s="313"/>
    </row>
    <row r="6" spans="1:8" x14ac:dyDescent="0.35">
      <c r="A6" s="309" t="s">
        <v>15</v>
      </c>
      <c r="B6" s="310"/>
      <c r="C6" s="313"/>
      <c r="D6" s="313"/>
      <c r="E6" s="313"/>
      <c r="F6" s="313"/>
      <c r="G6" s="313"/>
      <c r="H6" s="313"/>
    </row>
    <row r="7" spans="1:8" x14ac:dyDescent="0.35">
      <c r="A7" s="309" t="s">
        <v>21</v>
      </c>
      <c r="B7" s="310"/>
      <c r="C7" s="313"/>
      <c r="D7" s="313"/>
      <c r="E7" s="313"/>
      <c r="F7" s="313"/>
      <c r="G7" s="313"/>
      <c r="H7" s="313"/>
    </row>
    <row r="8" spans="1:8" x14ac:dyDescent="0.35">
      <c r="A8" s="309" t="s">
        <v>14</v>
      </c>
      <c r="B8" s="310"/>
      <c r="C8" s="313"/>
      <c r="D8" s="313"/>
      <c r="E8" s="313"/>
      <c r="F8" s="313"/>
      <c r="G8" s="313"/>
      <c r="H8" s="313"/>
    </row>
    <row r="9" spans="1:8" ht="30.75" customHeight="1" x14ac:dyDescent="0.35">
      <c r="A9" s="311" t="s">
        <v>19</v>
      </c>
      <c r="B9" s="312"/>
      <c r="C9" s="313"/>
      <c r="D9" s="313"/>
      <c r="E9" s="313"/>
      <c r="F9" s="313"/>
      <c r="G9" s="313"/>
      <c r="H9" s="313"/>
    </row>
    <row r="10" spans="1:8" x14ac:dyDescent="0.35">
      <c r="A10" s="309" t="s">
        <v>16</v>
      </c>
      <c r="B10" s="310"/>
      <c r="C10" s="313"/>
      <c r="D10" s="313"/>
      <c r="E10" s="313"/>
      <c r="F10" s="313"/>
      <c r="G10" s="313"/>
      <c r="H10" s="313"/>
    </row>
    <row r="11" spans="1:8" x14ac:dyDescent="0.35">
      <c r="A11" s="28"/>
      <c r="B11" s="29"/>
      <c r="C11" s="30"/>
      <c r="D11" s="30"/>
      <c r="E11" s="30"/>
      <c r="F11" s="28"/>
      <c r="G11" s="28"/>
      <c r="H11" s="28"/>
    </row>
    <row r="12" spans="1:8" ht="90" customHeight="1" x14ac:dyDescent="0.35">
      <c r="A12" s="31"/>
      <c r="B12" s="301" t="s">
        <v>52</v>
      </c>
      <c r="C12" s="301"/>
      <c r="D12" s="301"/>
      <c r="E12" s="301"/>
      <c r="F12" s="301"/>
      <c r="G12" s="301"/>
      <c r="H12" s="301"/>
    </row>
    <row r="13" spans="1:8" ht="29.25" customHeight="1" x14ac:dyDescent="0.35">
      <c r="A13" s="31"/>
      <c r="B13" s="32"/>
      <c r="C13" s="32"/>
      <c r="D13" s="32"/>
      <c r="E13" s="32"/>
      <c r="F13" s="32"/>
      <c r="G13" s="32"/>
      <c r="H13" s="28"/>
    </row>
    <row r="14" spans="1:8" ht="31.5" customHeight="1" x14ac:dyDescent="0.35">
      <c r="A14" s="302" t="s">
        <v>101</v>
      </c>
      <c r="B14" s="302"/>
      <c r="C14" s="302"/>
      <c r="D14" s="302"/>
      <c r="E14" s="302"/>
      <c r="F14" s="302"/>
      <c r="G14" s="302"/>
      <c r="H14" s="302"/>
    </row>
    <row r="15" spans="1:8" ht="177.65" customHeight="1" x14ac:dyDescent="0.35">
      <c r="A15" s="302"/>
      <c r="B15" s="302"/>
      <c r="C15" s="302"/>
      <c r="D15" s="302"/>
      <c r="E15" s="302"/>
      <c r="F15" s="302"/>
      <c r="G15" s="302"/>
      <c r="H15" s="302"/>
    </row>
    <row r="16" spans="1:8" x14ac:dyDescent="0.35">
      <c r="C16" s="1"/>
      <c r="D16" s="2"/>
      <c r="E16" s="2"/>
      <c r="F16" s="2"/>
    </row>
    <row r="17" spans="1:8" x14ac:dyDescent="0.35">
      <c r="C17" s="1"/>
      <c r="D17" s="2"/>
      <c r="E17" s="2"/>
      <c r="F17" s="2"/>
    </row>
    <row r="18" spans="1:8" ht="26" x14ac:dyDescent="0.6">
      <c r="B18" s="10" t="s">
        <v>32</v>
      </c>
      <c r="C18" s="4"/>
      <c r="D18" s="6"/>
      <c r="E18" s="6"/>
      <c r="F18" s="6"/>
      <c r="G18" s="3"/>
      <c r="H18" s="3"/>
    </row>
    <row r="19" spans="1:8" ht="26.5" thickBot="1" x14ac:dyDescent="0.65">
      <c r="B19" s="3"/>
      <c r="C19" s="4"/>
      <c r="D19" s="6"/>
      <c r="E19" s="6"/>
      <c r="F19" s="6"/>
      <c r="G19" s="3"/>
      <c r="H19" s="3"/>
    </row>
    <row r="20" spans="1:8" ht="62" x14ac:dyDescent="0.35">
      <c r="A20" s="2"/>
      <c r="B20" s="53" t="s">
        <v>5</v>
      </c>
      <c r="C20" s="177" t="s">
        <v>0</v>
      </c>
      <c r="D20" s="127" t="s">
        <v>169</v>
      </c>
      <c r="E20" s="178" t="s">
        <v>1</v>
      </c>
      <c r="F20" s="177" t="s">
        <v>3</v>
      </c>
      <c r="G20" s="178" t="s">
        <v>2</v>
      </c>
      <c r="H20" s="179" t="s">
        <v>44</v>
      </c>
    </row>
    <row r="21" spans="1:8" ht="135" customHeight="1" x14ac:dyDescent="0.35">
      <c r="B21" s="298" t="s">
        <v>33</v>
      </c>
      <c r="C21" s="21" t="s">
        <v>64</v>
      </c>
      <c r="D21" s="22"/>
      <c r="E21" s="22">
        <v>2</v>
      </c>
      <c r="F21" s="22">
        <f>Tableau3364913172125293339[[#This Row],[Pondération]]*Tableau3364913172125293339[[#This Row],[Note (de 1 à 4)]]</f>
        <v>0</v>
      </c>
      <c r="G21" s="23"/>
      <c r="H21" s="24"/>
    </row>
    <row r="22" spans="1:8" ht="58.5" customHeight="1" x14ac:dyDescent="0.35">
      <c r="B22" s="298"/>
      <c r="C22" s="17" t="s">
        <v>29</v>
      </c>
      <c r="D22" s="18"/>
      <c r="E22" s="18">
        <v>2</v>
      </c>
      <c r="F22" s="18">
        <f>Tableau3364913172125293339[[#This Row],[Pondération]]*Tableau3364913172125293339[[#This Row],[Note (de 1 à 4)]]</f>
        <v>0</v>
      </c>
      <c r="G22" s="19"/>
      <c r="H22" s="20"/>
    </row>
    <row r="23" spans="1:8" ht="47.5" customHeight="1" x14ac:dyDescent="0.35">
      <c r="B23" s="298"/>
      <c r="C23" s="21" t="s">
        <v>30</v>
      </c>
      <c r="D23" s="22"/>
      <c r="E23" s="22">
        <v>2</v>
      </c>
      <c r="F23" s="22">
        <f>Tableau3364913172125293339[[#This Row],[Pondération]]*Tableau3364913172125293339[[#This Row],[Note (de 1 à 4)]]</f>
        <v>0</v>
      </c>
      <c r="G23" s="23"/>
      <c r="H23" s="24"/>
    </row>
    <row r="24" spans="1:8" ht="42" customHeight="1" x14ac:dyDescent="0.35">
      <c r="B24" s="298"/>
      <c r="C24" s="17" t="s">
        <v>92</v>
      </c>
      <c r="D24" s="18"/>
      <c r="E24" s="82">
        <v>2</v>
      </c>
      <c r="F24" s="18">
        <f>Tableau3364913172125293339[[#This Row],[Pondération]]*Tableau3364913172125293339[[#This Row],[Note (de 1 à 4)]]</f>
        <v>0</v>
      </c>
      <c r="G24" s="19"/>
      <c r="H24" s="20"/>
    </row>
    <row r="25" spans="1:8" ht="15" thickBot="1" x14ac:dyDescent="0.4">
      <c r="B25" s="299"/>
      <c r="C25" s="60" t="s">
        <v>102</v>
      </c>
      <c r="D25" s="204"/>
      <c r="E25" s="204"/>
      <c r="F25" s="204">
        <f>SUM(Tableau3364913172125293339[Note 
pondérée])</f>
        <v>0</v>
      </c>
      <c r="G25" s="232"/>
      <c r="H25" s="233"/>
    </row>
    <row r="26" spans="1:8" ht="37" customHeight="1" thickBot="1" x14ac:dyDescent="0.65">
      <c r="B26" s="3"/>
      <c r="C26" s="4"/>
      <c r="D26" s="6"/>
      <c r="E26" s="6"/>
      <c r="F26" s="6"/>
      <c r="G26" s="3"/>
      <c r="H26" s="3"/>
    </row>
    <row r="27" spans="1:8" ht="31" x14ac:dyDescent="0.35">
      <c r="B27" s="53" t="s">
        <v>5</v>
      </c>
      <c r="C27" s="177" t="s">
        <v>0</v>
      </c>
      <c r="D27" s="127" t="s">
        <v>169</v>
      </c>
      <c r="E27" s="178" t="s">
        <v>1</v>
      </c>
      <c r="F27" s="177" t="s">
        <v>3</v>
      </c>
      <c r="G27" s="178" t="s">
        <v>2</v>
      </c>
      <c r="H27" s="179" t="s">
        <v>4</v>
      </c>
    </row>
    <row r="28" spans="1:8" ht="94.5" customHeight="1" x14ac:dyDescent="0.35">
      <c r="B28" s="298" t="s">
        <v>91</v>
      </c>
      <c r="C28" s="61" t="s">
        <v>31</v>
      </c>
      <c r="D28" s="22"/>
      <c r="E28" s="22">
        <v>3</v>
      </c>
      <c r="F28" s="22">
        <f>Tableau34251014182226303440[[#This Row],[Pondération]]*Tableau34251014182226303440[[#This Row],[Note (de 1 à 4)]]</f>
        <v>0</v>
      </c>
      <c r="G28" s="23"/>
      <c r="H28" s="24"/>
    </row>
    <row r="29" spans="1:8" ht="102.65" customHeight="1" x14ac:dyDescent="0.35">
      <c r="B29" s="298"/>
      <c r="C29" s="17" t="s">
        <v>94</v>
      </c>
      <c r="D29" s="18"/>
      <c r="E29" s="18">
        <v>1</v>
      </c>
      <c r="F29" s="18">
        <f>Tableau34251014182226303440[[#This Row],[Pondération]]*Tableau34251014182226303440[[#This Row],[Note (de 1 à 4)]]</f>
        <v>0</v>
      </c>
      <c r="G29" s="19"/>
      <c r="H29" s="20"/>
    </row>
    <row r="30" spans="1:8" ht="82" customHeight="1" x14ac:dyDescent="0.35">
      <c r="B30" s="298"/>
      <c r="C30" s="21" t="s">
        <v>90</v>
      </c>
      <c r="D30" s="22"/>
      <c r="E30" s="22">
        <v>2</v>
      </c>
      <c r="F30" s="22">
        <f>Tableau34251014182226303440[[#This Row],[Pondération]]*Tableau34251014182226303440[[#This Row],[Note (de 1 à 4)]]</f>
        <v>0</v>
      </c>
      <c r="G30" s="23"/>
      <c r="H30" s="24"/>
    </row>
    <row r="31" spans="1:8" ht="43.5" x14ac:dyDescent="0.35">
      <c r="B31" s="340"/>
      <c r="C31" s="116" t="s">
        <v>105</v>
      </c>
      <c r="D31" s="18"/>
      <c r="E31" s="82">
        <v>2</v>
      </c>
      <c r="F31" s="18">
        <f>Tableau34251014182226303440[[#This Row],[Pondération]]*Tableau34251014182226303440[[#This Row],[Note (de 1 à 4)]]</f>
        <v>0</v>
      </c>
      <c r="G31" s="19"/>
      <c r="H31" s="158"/>
    </row>
    <row r="32" spans="1:8" ht="79.5" customHeight="1" x14ac:dyDescent="0.35">
      <c r="B32" s="340"/>
      <c r="C32" s="21" t="s">
        <v>175</v>
      </c>
      <c r="D32" s="113"/>
      <c r="E32" s="113">
        <v>3</v>
      </c>
      <c r="F32" s="113">
        <f>SUM(F26:F31)</f>
        <v>0</v>
      </c>
      <c r="G32" s="114"/>
      <c r="H32" s="159"/>
    </row>
    <row r="33" spans="2:18" ht="63" customHeight="1" x14ac:dyDescent="0.35">
      <c r="B33" s="340"/>
      <c r="C33" s="112" t="s">
        <v>87</v>
      </c>
      <c r="D33" s="18"/>
      <c r="E33" s="18">
        <v>3</v>
      </c>
      <c r="F33" s="18">
        <f>Tableau34251014182226303440[[#This Row],[Pondération]]*Tableau34251014182226303440[[#This Row],[Note (de 1 à 4)]]</f>
        <v>0</v>
      </c>
      <c r="G33" s="19"/>
      <c r="H33" s="20"/>
    </row>
    <row r="34" spans="2:18" ht="27" customHeight="1" thickBot="1" x14ac:dyDescent="0.4">
      <c r="B34" s="293"/>
      <c r="C34" s="180" t="s">
        <v>103</v>
      </c>
      <c r="D34" s="244"/>
      <c r="E34" s="244"/>
      <c r="F34" s="244">
        <f t="shared" ref="F34" si="0">SUM(F28:F33)</f>
        <v>0</v>
      </c>
      <c r="G34" s="67"/>
      <c r="H34" s="68"/>
    </row>
    <row r="35" spans="2:18" x14ac:dyDescent="0.35">
      <c r="C35" s="5"/>
      <c r="D35" s="2"/>
      <c r="E35" s="2"/>
      <c r="F35" s="2"/>
    </row>
    <row r="36" spans="2:18" ht="16" thickBot="1" x14ac:dyDescent="0.4">
      <c r="F36" s="11"/>
    </row>
    <row r="37" spans="2:18" ht="31" x14ac:dyDescent="0.35">
      <c r="B37" s="119" t="s">
        <v>5</v>
      </c>
      <c r="C37" s="263" t="s">
        <v>0</v>
      </c>
      <c r="D37" s="83" t="s">
        <v>172</v>
      </c>
      <c r="E37" s="264" t="s">
        <v>1</v>
      </c>
      <c r="F37" s="263" t="s">
        <v>3</v>
      </c>
      <c r="G37" s="264" t="s">
        <v>2</v>
      </c>
      <c r="H37" s="265" t="s">
        <v>4</v>
      </c>
    </row>
    <row r="38" spans="2:18" ht="90.65" customHeight="1" x14ac:dyDescent="0.35">
      <c r="B38" s="295" t="s">
        <v>22</v>
      </c>
      <c r="C38" s="21" t="s">
        <v>27</v>
      </c>
      <c r="D38" s="22"/>
      <c r="E38" s="22">
        <v>1</v>
      </c>
      <c r="F38" s="22">
        <f>Tableau338271216202428323743[[#This Row],[Note (de 1 à 4)]]*Tableau338271216202428323743[[#This Row],[Pondération]]</f>
        <v>0</v>
      </c>
      <c r="G38" s="23"/>
      <c r="H38" s="23"/>
    </row>
    <row r="39" spans="2:18" ht="131.5" customHeight="1" x14ac:dyDescent="0.35">
      <c r="B39" s="295"/>
      <c r="C39" s="17" t="s">
        <v>26</v>
      </c>
      <c r="D39" s="18"/>
      <c r="E39" s="18">
        <v>2</v>
      </c>
      <c r="F39" s="18">
        <f>Tableau338271216202428323743[[#This Row],[Note (de 1 à 4)]]*Tableau338271216202428323743[[#This Row],[Pondération]]</f>
        <v>0</v>
      </c>
      <c r="G39" s="19"/>
      <c r="H39" s="19"/>
    </row>
    <row r="40" spans="2:18" ht="43.5" x14ac:dyDescent="0.35">
      <c r="B40" s="295"/>
      <c r="C40" s="21" t="s">
        <v>25</v>
      </c>
      <c r="D40" s="22"/>
      <c r="E40" s="22">
        <v>2</v>
      </c>
      <c r="F40" s="22">
        <f>Tableau338271216202428323743[[#This Row],[Note (de 1 à 4)]]*Tableau338271216202428323743[[#This Row],[Pondération]]</f>
        <v>0</v>
      </c>
      <c r="G40" s="23"/>
      <c r="H40" s="23"/>
    </row>
    <row r="41" spans="2:18" ht="47.5" customHeight="1" x14ac:dyDescent="0.35">
      <c r="B41" s="295"/>
      <c r="C41" s="17" t="s">
        <v>103</v>
      </c>
      <c r="D41" s="18"/>
      <c r="E41" s="18"/>
      <c r="F41" s="82">
        <f>SUM(F38:F40)</f>
        <v>0</v>
      </c>
      <c r="G41" s="19"/>
      <c r="H41" s="19"/>
    </row>
    <row r="42" spans="2:18" ht="74.150000000000006" customHeight="1" thickBot="1" x14ac:dyDescent="0.4">
      <c r="C42" s="2"/>
      <c r="D42" s="2"/>
      <c r="E42" s="2"/>
      <c r="F42" s="9"/>
      <c r="G42" s="8"/>
      <c r="H42" s="7"/>
    </row>
    <row r="43" spans="2:18" ht="109.5" customHeight="1" x14ac:dyDescent="0.35">
      <c r="B43" s="12" t="s">
        <v>5</v>
      </c>
      <c r="C43" s="13" t="s">
        <v>0</v>
      </c>
      <c r="D43" s="47" t="s">
        <v>172</v>
      </c>
      <c r="E43" s="15" t="s">
        <v>1</v>
      </c>
      <c r="F43" s="14" t="s">
        <v>3</v>
      </c>
      <c r="G43" s="15" t="s">
        <v>2</v>
      </c>
      <c r="H43" s="16" t="s">
        <v>4</v>
      </c>
    </row>
    <row r="44" spans="2:18" ht="81" customHeight="1" x14ac:dyDescent="0.35">
      <c r="B44" s="298" t="s">
        <v>23</v>
      </c>
      <c r="C44" s="21" t="s">
        <v>24</v>
      </c>
      <c r="D44" s="22"/>
      <c r="E44" s="22">
        <v>1</v>
      </c>
      <c r="F44" s="22">
        <f>Tableau33861115192327313541[[#This Row],[Note (de 1 à 4)]]*Tableau33861115192327313541[[#This Row],[Pondération]]</f>
        <v>0</v>
      </c>
      <c r="G44" s="23"/>
      <c r="H44" s="24"/>
    </row>
    <row r="45" spans="2:18" ht="102" customHeight="1" x14ac:dyDescent="0.35">
      <c r="B45" s="298"/>
      <c r="C45" s="17" t="s">
        <v>28</v>
      </c>
      <c r="D45" s="18"/>
      <c r="E45" s="82">
        <v>3</v>
      </c>
      <c r="F45" s="18">
        <f>Tableau33861115192327313541[[#This Row],[Note (de 1 à 4)]]*Tableau33861115192327313541[[#This Row],[Pondération]]</f>
        <v>0</v>
      </c>
      <c r="G45" s="19"/>
      <c r="H45" s="20"/>
    </row>
    <row r="46" spans="2:18" ht="96" customHeight="1" x14ac:dyDescent="0.35">
      <c r="B46" s="298"/>
      <c r="C46" s="21" t="s">
        <v>95</v>
      </c>
      <c r="D46" s="22"/>
      <c r="E46" s="22">
        <v>2</v>
      </c>
      <c r="F46" s="22">
        <f>Tableau33861115192327313541[[#This Row],[Note (de 1 à 4)]]*Tableau33861115192327313541[[#This Row],[Pondération]]</f>
        <v>0</v>
      </c>
      <c r="G46" s="23"/>
      <c r="H46" s="24"/>
    </row>
    <row r="47" spans="2:18" ht="42.65" customHeight="1" thickBot="1" x14ac:dyDescent="0.4">
      <c r="B47" s="299"/>
      <c r="C47" s="60" t="s">
        <v>103</v>
      </c>
      <c r="D47" s="204"/>
      <c r="E47" s="204"/>
      <c r="F47" s="277">
        <f>SUM(Tableau33861115192327313541[Note 
pondérée])</f>
        <v>0</v>
      </c>
      <c r="G47" s="278"/>
      <c r="H47" s="279"/>
    </row>
    <row r="48" spans="2:18" x14ac:dyDescent="0.35">
      <c r="C48" s="5"/>
      <c r="D48" s="2"/>
      <c r="E48" s="2"/>
      <c r="F48" s="2"/>
      <c r="L48" s="57"/>
      <c r="M48" s="58"/>
      <c r="N48" s="30"/>
      <c r="O48" s="30"/>
      <c r="P48" s="30"/>
      <c r="Q48" s="28"/>
      <c r="R48" s="28"/>
    </row>
    <row r="50" spans="2:16" ht="26" x14ac:dyDescent="0.6">
      <c r="B50" s="85" t="s">
        <v>51</v>
      </c>
      <c r="C50" s="85"/>
    </row>
    <row r="51" spans="2:16" ht="15" thickBot="1" x14ac:dyDescent="0.4">
      <c r="C51" s="280"/>
    </row>
    <row r="52" spans="2:16" ht="31" x14ac:dyDescent="0.35">
      <c r="B52" s="306" t="s">
        <v>157</v>
      </c>
      <c r="C52" s="126" t="s">
        <v>0</v>
      </c>
      <c r="D52" s="127" t="s">
        <v>172</v>
      </c>
      <c r="E52" s="128" t="s">
        <v>1</v>
      </c>
      <c r="F52" s="126" t="s">
        <v>3</v>
      </c>
      <c r="G52" s="128" t="s">
        <v>2</v>
      </c>
      <c r="H52" s="129" t="s">
        <v>4</v>
      </c>
      <c r="M52" s="102"/>
      <c r="N52" s="101"/>
      <c r="O52" s="101"/>
      <c r="P52" s="101"/>
    </row>
    <row r="53" spans="2:16" ht="55.5" customHeight="1" x14ac:dyDescent="0.35">
      <c r="B53" s="307"/>
      <c r="C53" s="130" t="s">
        <v>75</v>
      </c>
      <c r="D53" s="131">
        <v>2.5</v>
      </c>
      <c r="E53" s="131">
        <v>3</v>
      </c>
      <c r="F53" s="131">
        <f>D53*E53</f>
        <v>7.5</v>
      </c>
      <c r="G53" s="19"/>
      <c r="H53" s="20"/>
      <c r="M53" s="102"/>
      <c r="N53" s="101"/>
      <c r="O53" s="101"/>
      <c r="P53" s="101"/>
    </row>
    <row r="54" spans="2:16" ht="40.5" customHeight="1" x14ac:dyDescent="0.35">
      <c r="B54" s="307"/>
      <c r="C54" s="132" t="s">
        <v>74</v>
      </c>
      <c r="D54" s="133">
        <v>2.5</v>
      </c>
      <c r="E54" s="133">
        <v>1</v>
      </c>
      <c r="F54" s="133">
        <f t="shared" ref="F54:F55" si="1">D54*E54</f>
        <v>2.5</v>
      </c>
      <c r="G54" s="23"/>
      <c r="H54" s="24"/>
      <c r="M54" s="102"/>
      <c r="N54" s="101"/>
      <c r="O54" s="101"/>
      <c r="P54" s="101"/>
    </row>
    <row r="55" spans="2:16" x14ac:dyDescent="0.35">
      <c r="B55" s="307"/>
      <c r="C55" s="130" t="s">
        <v>73</v>
      </c>
      <c r="D55" s="131">
        <v>2.5</v>
      </c>
      <c r="E55" s="131">
        <v>1</v>
      </c>
      <c r="F55" s="131">
        <f t="shared" si="1"/>
        <v>2.5</v>
      </c>
      <c r="G55" s="19"/>
      <c r="H55" s="20"/>
      <c r="M55" s="102"/>
      <c r="N55" s="101"/>
      <c r="O55" s="101"/>
      <c r="P55" s="101"/>
    </row>
    <row r="56" spans="2:16" ht="15" thickBot="1" x14ac:dyDescent="0.4">
      <c r="B56" s="308"/>
      <c r="C56" s="245" t="s">
        <v>103</v>
      </c>
      <c r="D56" s="245"/>
      <c r="E56" s="245"/>
      <c r="F56" s="266">
        <f>SUM(F53:F55)</f>
        <v>12.5</v>
      </c>
      <c r="G56" s="245"/>
      <c r="H56" s="246"/>
      <c r="M56" s="103"/>
      <c r="N56" s="101"/>
      <c r="O56" s="101"/>
      <c r="P56" s="101"/>
    </row>
    <row r="59" spans="2:16" ht="26" x14ac:dyDescent="0.6">
      <c r="B59" s="10" t="s">
        <v>50</v>
      </c>
    </row>
    <row r="60" spans="2:16" ht="15" thickBot="1" x14ac:dyDescent="0.4"/>
    <row r="61" spans="2:16" ht="28" x14ac:dyDescent="0.35">
      <c r="B61" s="12"/>
      <c r="C61" s="149" t="s">
        <v>61</v>
      </c>
      <c r="D61" s="87" t="s">
        <v>106</v>
      </c>
      <c r="E61" s="316" t="s">
        <v>2</v>
      </c>
      <c r="F61" s="316"/>
      <c r="G61" s="316"/>
      <c r="H61" s="150" t="s">
        <v>4</v>
      </c>
    </row>
    <row r="62" spans="2:16" ht="56.5" customHeight="1" x14ac:dyDescent="0.35">
      <c r="B62" s="295" t="s">
        <v>54</v>
      </c>
      <c r="C62" s="34" t="s">
        <v>62</v>
      </c>
      <c r="D62" s="35">
        <v>0</v>
      </c>
      <c r="E62" s="300"/>
      <c r="F62" s="300"/>
      <c r="G62" s="300"/>
      <c r="H62" s="36"/>
    </row>
    <row r="63" spans="2:16" ht="44.5" customHeight="1" x14ac:dyDescent="0.35">
      <c r="B63" s="295"/>
      <c r="C63" s="38" t="s">
        <v>55</v>
      </c>
      <c r="D63" s="39"/>
      <c r="E63" s="289"/>
      <c r="F63" s="289"/>
      <c r="G63" s="289"/>
      <c r="H63" s="40"/>
    </row>
    <row r="64" spans="2:16" ht="28" x14ac:dyDescent="0.35">
      <c r="B64" s="295"/>
      <c r="C64" s="34" t="s">
        <v>56</v>
      </c>
      <c r="D64" s="35"/>
      <c r="E64" s="300"/>
      <c r="F64" s="300"/>
      <c r="G64" s="300"/>
      <c r="H64" s="36"/>
    </row>
    <row r="65" spans="2:8" ht="153.65" customHeight="1" x14ac:dyDescent="0.35">
      <c r="B65" s="295"/>
      <c r="C65" s="38" t="s">
        <v>170</v>
      </c>
      <c r="D65" s="39"/>
      <c r="E65" s="289"/>
      <c r="F65" s="289"/>
      <c r="G65" s="289"/>
      <c r="H65" s="40"/>
    </row>
    <row r="66" spans="2:8" ht="87" customHeight="1" x14ac:dyDescent="0.35">
      <c r="B66" s="295"/>
      <c r="C66" s="34" t="s">
        <v>171</v>
      </c>
      <c r="D66" s="35"/>
      <c r="E66" s="300"/>
      <c r="F66" s="300"/>
      <c r="G66" s="300"/>
      <c r="H66" s="36"/>
    </row>
    <row r="67" spans="2:8" ht="42" x14ac:dyDescent="0.35">
      <c r="B67" s="295"/>
      <c r="C67" s="38" t="s">
        <v>53</v>
      </c>
      <c r="D67" s="39"/>
      <c r="E67" s="289"/>
      <c r="F67" s="289"/>
      <c r="G67" s="289"/>
      <c r="H67" s="40"/>
    </row>
    <row r="68" spans="2:8" x14ac:dyDescent="0.35">
      <c r="B68" s="295"/>
      <c r="C68" s="88" t="s">
        <v>103</v>
      </c>
      <c r="D68" s="35">
        <f>SUM(D62:D67)</f>
        <v>0</v>
      </c>
      <c r="E68" s="303"/>
      <c r="F68" s="304"/>
      <c r="G68" s="305"/>
      <c r="H68" s="36"/>
    </row>
    <row r="69" spans="2:8" ht="26.5" thickBot="1" x14ac:dyDescent="0.65">
      <c r="B69" s="10"/>
      <c r="C69" s="44"/>
      <c r="D69" s="45"/>
      <c r="E69" s="46"/>
      <c r="H69" s="46"/>
    </row>
    <row r="70" spans="2:8" ht="28" x14ac:dyDescent="0.35">
      <c r="B70" s="53"/>
      <c r="C70" s="54" t="s">
        <v>0</v>
      </c>
      <c r="D70" s="87" t="s">
        <v>106</v>
      </c>
      <c r="E70" s="379" t="s">
        <v>2</v>
      </c>
      <c r="F70" s="380"/>
      <c r="G70" s="381"/>
      <c r="H70" s="48" t="s">
        <v>4</v>
      </c>
    </row>
    <row r="71" spans="2:8" ht="104" customHeight="1" x14ac:dyDescent="0.35">
      <c r="B71" s="298" t="s">
        <v>57</v>
      </c>
      <c r="C71" s="34" t="s">
        <v>58</v>
      </c>
      <c r="D71" s="35">
        <v>0</v>
      </c>
      <c r="E71" s="300"/>
      <c r="F71" s="300"/>
      <c r="G71" s="300"/>
      <c r="H71" s="37"/>
    </row>
    <row r="72" spans="2:8" ht="28" x14ac:dyDescent="0.35">
      <c r="B72" s="298"/>
      <c r="C72" s="38" t="s">
        <v>60</v>
      </c>
      <c r="D72" s="39"/>
      <c r="E72" s="289"/>
      <c r="F72" s="289"/>
      <c r="G72" s="289"/>
      <c r="H72" s="41"/>
    </row>
    <row r="73" spans="2:8" ht="84" x14ac:dyDescent="0.35">
      <c r="B73" s="298"/>
      <c r="C73" s="34" t="s">
        <v>63</v>
      </c>
      <c r="D73" s="35"/>
      <c r="E73" s="300"/>
      <c r="F73" s="300"/>
      <c r="G73" s="300"/>
      <c r="H73" s="37"/>
    </row>
    <row r="74" spans="2:8" ht="28" x14ac:dyDescent="0.35">
      <c r="B74" s="298"/>
      <c r="C74" s="38" t="s">
        <v>65</v>
      </c>
      <c r="D74" s="39"/>
      <c r="E74" s="289"/>
      <c r="F74" s="289"/>
      <c r="G74" s="289"/>
      <c r="H74" s="41"/>
    </row>
    <row r="75" spans="2:8" x14ac:dyDescent="0.35">
      <c r="B75" s="298"/>
      <c r="C75" s="34" t="s">
        <v>59</v>
      </c>
      <c r="D75" s="35"/>
      <c r="E75" s="300"/>
      <c r="F75" s="300"/>
      <c r="G75" s="300"/>
      <c r="H75" s="37"/>
    </row>
    <row r="76" spans="2:8" ht="26.15" customHeight="1" thickBot="1" x14ac:dyDescent="0.4">
      <c r="B76" s="299"/>
      <c r="C76" s="221" t="s">
        <v>103</v>
      </c>
      <c r="D76" s="222">
        <f>SUM(D71:D75)</f>
        <v>0</v>
      </c>
      <c r="E76" s="364"/>
      <c r="F76" s="364"/>
      <c r="G76" s="364"/>
      <c r="H76" s="223"/>
    </row>
    <row r="77" spans="2:8" ht="15" thickBot="1" x14ac:dyDescent="0.4">
      <c r="B77" s="57"/>
      <c r="C77" s="58"/>
      <c r="D77" s="30"/>
      <c r="E77" s="28"/>
      <c r="H77" s="28"/>
    </row>
    <row r="78" spans="2:8" ht="28.5" thickBot="1" x14ac:dyDescent="0.4">
      <c r="B78" s="53"/>
      <c r="C78" s="78" t="s">
        <v>0</v>
      </c>
      <c r="D78" s="87" t="s">
        <v>106</v>
      </c>
      <c r="E78" s="342" t="s">
        <v>2</v>
      </c>
      <c r="F78" s="342"/>
      <c r="G78" s="342"/>
      <c r="H78" s="78" t="s">
        <v>4</v>
      </c>
    </row>
    <row r="79" spans="2:8" ht="48" customHeight="1" x14ac:dyDescent="0.35">
      <c r="B79" s="297" t="s">
        <v>66</v>
      </c>
      <c r="C79" s="38" t="s">
        <v>67</v>
      </c>
      <c r="D79" s="39"/>
      <c r="E79" s="289"/>
      <c r="F79" s="289"/>
      <c r="G79" s="289"/>
      <c r="H79" s="40"/>
    </row>
    <row r="80" spans="2:8" ht="85" customHeight="1" x14ac:dyDescent="0.35">
      <c r="B80" s="298"/>
      <c r="C80" s="34" t="s">
        <v>68</v>
      </c>
      <c r="D80" s="35"/>
      <c r="E80" s="300"/>
      <c r="F80" s="300"/>
      <c r="G80" s="300"/>
      <c r="H80" s="36"/>
    </row>
    <row r="81" spans="1:10" ht="72" customHeight="1" x14ac:dyDescent="0.35">
      <c r="B81" s="298"/>
      <c r="C81" s="38" t="s">
        <v>70</v>
      </c>
      <c r="D81" s="39"/>
      <c r="E81" s="289"/>
      <c r="F81" s="289"/>
      <c r="G81" s="289"/>
      <c r="H81" s="40"/>
    </row>
    <row r="82" spans="1:10" ht="47.15" customHeight="1" x14ac:dyDescent="0.35">
      <c r="B82" s="298"/>
      <c r="C82" s="34" t="s">
        <v>69</v>
      </c>
      <c r="D82" s="35"/>
      <c r="E82" s="300"/>
      <c r="F82" s="300"/>
      <c r="G82" s="300"/>
      <c r="H82" s="36"/>
    </row>
    <row r="83" spans="1:10" ht="43" customHeight="1" x14ac:dyDescent="0.35">
      <c r="B83" s="298"/>
      <c r="C83" s="38" t="s">
        <v>176</v>
      </c>
      <c r="D83" s="39"/>
      <c r="E83" s="289"/>
      <c r="F83" s="289"/>
      <c r="G83" s="289"/>
      <c r="H83" s="40"/>
    </row>
    <row r="84" spans="1:10" ht="117.65" customHeight="1" thickBot="1" x14ac:dyDescent="0.4">
      <c r="B84" s="299"/>
      <c r="C84" s="34" t="s">
        <v>71</v>
      </c>
      <c r="D84" s="35"/>
      <c r="E84" s="300"/>
      <c r="F84" s="300"/>
      <c r="G84" s="300"/>
      <c r="H84" s="36"/>
    </row>
    <row r="85" spans="1:10" x14ac:dyDescent="0.35">
      <c r="B85" s="57"/>
      <c r="C85" s="142" t="s">
        <v>103</v>
      </c>
      <c r="D85" s="143">
        <f>SUM(D79:D84)</f>
        <v>0</v>
      </c>
      <c r="E85" s="289"/>
      <c r="F85" s="289"/>
      <c r="G85" s="289"/>
      <c r="H85" s="40"/>
    </row>
    <row r="86" spans="1:10" ht="15" thickBot="1" x14ac:dyDescent="0.4">
      <c r="B86" s="57"/>
      <c r="C86" s="58"/>
      <c r="D86" s="30"/>
      <c r="E86" s="28"/>
      <c r="H86" s="28"/>
    </row>
    <row r="87" spans="1:10" ht="28.5" thickBot="1" x14ac:dyDescent="0.4">
      <c r="B87" s="53"/>
      <c r="C87" s="127" t="s">
        <v>0</v>
      </c>
      <c r="D87" s="87" t="s">
        <v>106</v>
      </c>
      <c r="E87" s="361" t="s">
        <v>2</v>
      </c>
      <c r="F87" s="362"/>
      <c r="G87" s="363"/>
      <c r="H87" s="139" t="s">
        <v>4</v>
      </c>
    </row>
    <row r="88" spans="1:10" ht="83.15" customHeight="1" x14ac:dyDescent="0.35">
      <c r="B88" s="286" t="s">
        <v>100</v>
      </c>
      <c r="C88" s="49" t="s">
        <v>99</v>
      </c>
      <c r="D88" s="192"/>
      <c r="E88" s="288"/>
      <c r="F88" s="288"/>
      <c r="G88" s="288"/>
      <c r="H88" s="225"/>
    </row>
    <row r="89" spans="1:10" ht="90.65" customHeight="1" thickBot="1" x14ac:dyDescent="0.4">
      <c r="B89" s="287"/>
      <c r="C89" s="50" t="s">
        <v>107</v>
      </c>
      <c r="D89" s="164"/>
      <c r="E89" s="366"/>
      <c r="F89" s="366"/>
      <c r="G89" s="366"/>
      <c r="H89" s="229"/>
    </row>
    <row r="90" spans="1:10" x14ac:dyDescent="0.35">
      <c r="C90" s="166" t="s">
        <v>103</v>
      </c>
      <c r="D90" s="199">
        <f>D88+D89</f>
        <v>0</v>
      </c>
      <c r="E90" s="347"/>
      <c r="F90" s="347"/>
      <c r="G90" s="347"/>
      <c r="H90" s="168"/>
    </row>
    <row r="93" spans="1:10" x14ac:dyDescent="0.35">
      <c r="A93" s="28"/>
      <c r="B93" s="28"/>
      <c r="C93" s="28"/>
      <c r="D93" s="28"/>
      <c r="E93" s="28"/>
      <c r="F93" s="321"/>
      <c r="G93" s="321"/>
      <c r="H93" s="321"/>
      <c r="I93" s="321"/>
      <c r="J93" s="93"/>
    </row>
    <row r="94" spans="1:10" ht="30.65" customHeight="1" x14ac:dyDescent="0.35">
      <c r="B94" s="89" t="s">
        <v>46</v>
      </c>
      <c r="C94" s="90"/>
      <c r="D94" s="91"/>
      <c r="E94" s="92">
        <f>Tableau3364913172125293339[[#Totals],[Note 
pondérée]]+F34+Tableau338271216202428323743[[#Totals],[Note 
pondérée]]+Tableau33861115192327313541[[#Totals],[Note 
pondérée]]</f>
        <v>0</v>
      </c>
      <c r="F94" s="93"/>
      <c r="G94" s="28"/>
      <c r="H94" s="29"/>
      <c r="I94" s="29"/>
      <c r="J94" s="28"/>
    </row>
    <row r="95" spans="1:10" ht="34.5" customHeight="1" x14ac:dyDescent="0.35">
      <c r="B95" s="94" t="s">
        <v>47</v>
      </c>
      <c r="C95" s="95"/>
      <c r="D95" s="96"/>
      <c r="E95" s="92">
        <f>F56</f>
        <v>12.5</v>
      </c>
      <c r="F95" s="28"/>
      <c r="G95" s="28"/>
      <c r="H95" s="29"/>
    </row>
    <row r="96" spans="1:10" ht="30.65" customHeight="1" x14ac:dyDescent="0.35">
      <c r="B96" s="94" t="s">
        <v>48</v>
      </c>
      <c r="C96" s="95"/>
      <c r="D96" s="96"/>
      <c r="E96" s="92">
        <f>D68+D76+D85+D90</f>
        <v>0</v>
      </c>
      <c r="F96" s="28"/>
      <c r="G96" s="28"/>
      <c r="H96" s="28"/>
    </row>
    <row r="97" spans="2:8" ht="27.65" customHeight="1" x14ac:dyDescent="0.35">
      <c r="B97" s="73" t="s">
        <v>49</v>
      </c>
      <c r="C97" s="74"/>
      <c r="D97" s="75"/>
      <c r="E97" s="92">
        <f>SUM(E94:E96)</f>
        <v>12.5</v>
      </c>
      <c r="F97" s="28"/>
      <c r="G97" s="28"/>
      <c r="H97" s="29"/>
    </row>
    <row r="100" spans="2:8" ht="32.5" customHeight="1" x14ac:dyDescent="0.35">
      <c r="B100" s="328" t="s">
        <v>110</v>
      </c>
      <c r="C100" s="329"/>
      <c r="D100" s="330"/>
      <c r="E100" s="99">
        <f>E94+E95</f>
        <v>12.5</v>
      </c>
    </row>
    <row r="101" spans="2:8" ht="71.5" customHeight="1" x14ac:dyDescent="0.35">
      <c r="B101" s="97" t="s">
        <v>112</v>
      </c>
      <c r="C101" s="329" t="s">
        <v>113</v>
      </c>
      <c r="D101" s="330"/>
      <c r="E101" s="98" t="s">
        <v>116</v>
      </c>
    </row>
    <row r="102" spans="2:8" ht="28.5" customHeight="1" x14ac:dyDescent="0.35">
      <c r="B102" s="333" t="s">
        <v>109</v>
      </c>
      <c r="C102" s="331" t="s">
        <v>114</v>
      </c>
      <c r="D102" s="332"/>
      <c r="E102" s="80"/>
    </row>
    <row r="103" spans="2:8" ht="28.5" customHeight="1" x14ac:dyDescent="0.35">
      <c r="B103" s="334"/>
      <c r="C103" s="331" t="s">
        <v>139</v>
      </c>
      <c r="D103" s="332"/>
      <c r="E103" s="80"/>
    </row>
    <row r="104" spans="2:8" ht="28.5" customHeight="1" x14ac:dyDescent="0.35">
      <c r="B104" s="333" t="s">
        <v>111</v>
      </c>
      <c r="C104" s="331" t="s">
        <v>117</v>
      </c>
      <c r="D104" s="332"/>
      <c r="E104" s="80"/>
    </row>
    <row r="105" spans="2:8" ht="21.65" customHeight="1" x14ac:dyDescent="0.35">
      <c r="B105" s="334"/>
      <c r="C105" s="331" t="s">
        <v>140</v>
      </c>
      <c r="D105" s="332"/>
      <c r="E105" s="80"/>
    </row>
    <row r="106" spans="2:8" ht="21.65" customHeight="1" x14ac:dyDescent="0.35">
      <c r="B106" s="333" t="s">
        <v>108</v>
      </c>
      <c r="C106" s="331" t="s">
        <v>118</v>
      </c>
      <c r="D106" s="332"/>
      <c r="E106" s="80"/>
    </row>
    <row r="107" spans="2:8" ht="30.65" customHeight="1" x14ac:dyDescent="0.35">
      <c r="B107" s="334"/>
      <c r="C107" s="331" t="s">
        <v>141</v>
      </c>
      <c r="D107" s="332"/>
      <c r="E107" s="80"/>
    </row>
    <row r="108" spans="2:8" ht="29.15" customHeight="1" x14ac:dyDescent="0.35">
      <c r="B108" s="28"/>
      <c r="C108" s="28"/>
      <c r="D108" s="28"/>
      <c r="E108" s="28"/>
      <c r="F108" s="28"/>
      <c r="G108" s="28"/>
      <c r="H108" s="29"/>
    </row>
    <row r="109" spans="2:8" x14ac:dyDescent="0.35">
      <c r="B109" s="28"/>
      <c r="C109" s="33"/>
      <c r="D109" s="30"/>
      <c r="E109" s="30"/>
      <c r="F109" s="30"/>
      <c r="G109" s="28"/>
      <c r="H109" s="28"/>
    </row>
    <row r="110" spans="2:8" ht="15" customHeight="1" x14ac:dyDescent="0.35">
      <c r="B110" s="335" t="s">
        <v>45</v>
      </c>
      <c r="C110" s="338"/>
      <c r="D110" s="338"/>
      <c r="E110" s="338"/>
      <c r="F110" s="338"/>
      <c r="G110" s="338"/>
      <c r="H110" s="338"/>
    </row>
    <row r="111" spans="2:8" x14ac:dyDescent="0.35">
      <c r="B111" s="336"/>
      <c r="C111" s="338"/>
      <c r="D111" s="338"/>
      <c r="E111" s="338"/>
      <c r="F111" s="338"/>
      <c r="G111" s="338"/>
      <c r="H111" s="338"/>
    </row>
    <row r="112" spans="2:8" x14ac:dyDescent="0.35">
      <c r="B112" s="336"/>
      <c r="C112" s="338"/>
      <c r="D112" s="338"/>
      <c r="E112" s="338"/>
      <c r="F112" s="338"/>
      <c r="G112" s="338"/>
      <c r="H112" s="338"/>
    </row>
    <row r="113" spans="2:8" x14ac:dyDescent="0.35">
      <c r="B113" s="336"/>
      <c r="C113" s="338"/>
      <c r="D113" s="338"/>
      <c r="E113" s="338"/>
      <c r="F113" s="338"/>
      <c r="G113" s="338"/>
      <c r="H113" s="338"/>
    </row>
    <row r="114" spans="2:8" x14ac:dyDescent="0.35">
      <c r="B114" s="337"/>
      <c r="C114" s="338"/>
      <c r="D114" s="338"/>
      <c r="E114" s="338"/>
      <c r="F114" s="338"/>
      <c r="G114" s="338"/>
      <c r="H114" s="338"/>
    </row>
    <row r="115" spans="2:8" ht="15.75" customHeight="1" x14ac:dyDescent="0.35">
      <c r="B115" s="28"/>
      <c r="C115" s="33"/>
      <c r="D115" s="30"/>
      <c r="E115" s="30"/>
      <c r="F115" s="30"/>
      <c r="G115" s="28"/>
      <c r="H115" s="28"/>
    </row>
    <row r="116" spans="2:8" x14ac:dyDescent="0.35">
      <c r="B116" s="28"/>
      <c r="C116" s="33"/>
      <c r="D116" s="30"/>
      <c r="E116" s="30"/>
      <c r="F116" s="30"/>
      <c r="G116" s="28"/>
      <c r="H116" s="28"/>
    </row>
    <row r="117" spans="2:8" ht="22.5" customHeight="1" x14ac:dyDescent="0.35">
      <c r="B117" s="72" t="s">
        <v>17</v>
      </c>
      <c r="C117" s="320"/>
      <c r="D117" s="320"/>
      <c r="E117" s="320"/>
      <c r="F117" s="320"/>
      <c r="G117" s="320"/>
      <c r="H117" s="320"/>
    </row>
    <row r="118" spans="2:8" ht="20.25" customHeight="1" x14ac:dyDescent="0.35">
      <c r="B118" s="72" t="s">
        <v>8</v>
      </c>
      <c r="C118" s="320"/>
      <c r="D118" s="320"/>
      <c r="E118" s="320"/>
      <c r="F118" s="320"/>
      <c r="G118" s="320"/>
      <c r="H118" s="320"/>
    </row>
    <row r="119" spans="2:8" ht="18" customHeight="1" x14ac:dyDescent="0.35">
      <c r="B119" s="72" t="s">
        <v>20</v>
      </c>
      <c r="C119" s="320"/>
      <c r="D119" s="320"/>
      <c r="E119" s="320"/>
      <c r="F119" s="320"/>
      <c r="G119" s="320"/>
      <c r="H119" s="320"/>
    </row>
    <row r="120" spans="2:8" ht="15.75" customHeight="1" x14ac:dyDescent="0.35">
      <c r="B120" s="72" t="s">
        <v>9</v>
      </c>
      <c r="C120" s="320"/>
      <c r="D120" s="320"/>
      <c r="E120" s="320"/>
      <c r="F120" s="320"/>
      <c r="G120" s="320"/>
      <c r="H120" s="320"/>
    </row>
    <row r="121" spans="2:8" ht="25" customHeight="1" x14ac:dyDescent="0.35">
      <c r="B121" s="72" t="s">
        <v>10</v>
      </c>
      <c r="C121" s="320"/>
      <c r="D121" s="320"/>
      <c r="E121" s="320"/>
      <c r="F121" s="320"/>
      <c r="G121" s="320"/>
      <c r="H121" s="320"/>
    </row>
    <row r="122" spans="2:8" ht="25" customHeight="1" x14ac:dyDescent="0.35">
      <c r="B122" s="72" t="s">
        <v>11</v>
      </c>
      <c r="C122" s="320"/>
      <c r="D122" s="320"/>
      <c r="E122" s="320"/>
      <c r="F122" s="320"/>
      <c r="G122" s="320"/>
      <c r="H122" s="320"/>
    </row>
    <row r="123" spans="2:8" ht="87" customHeight="1" x14ac:dyDescent="0.35">
      <c r="B123" s="76" t="s">
        <v>18</v>
      </c>
      <c r="C123" s="327" t="s">
        <v>13</v>
      </c>
      <c r="D123" s="327"/>
      <c r="E123" s="327"/>
      <c r="F123" s="327"/>
      <c r="G123" s="327"/>
      <c r="H123" s="327"/>
    </row>
    <row r="124" spans="2:8" ht="50.15" customHeight="1" x14ac:dyDescent="0.35">
      <c r="B124" s="72" t="s">
        <v>12</v>
      </c>
      <c r="C124" s="320"/>
      <c r="D124" s="320"/>
      <c r="E124" s="320"/>
      <c r="F124" s="320"/>
      <c r="G124" s="320"/>
      <c r="H124" s="320"/>
    </row>
    <row r="125" spans="2:8" x14ac:dyDescent="0.35">
      <c r="B125" s="28"/>
      <c r="C125" s="28"/>
      <c r="D125" s="28"/>
      <c r="E125" s="28"/>
      <c r="F125" s="28"/>
      <c r="G125" s="28"/>
      <c r="H125" s="28"/>
    </row>
  </sheetData>
  <mergeCells count="76">
    <mergeCell ref="C121:H121"/>
    <mergeCell ref="C122:H122"/>
    <mergeCell ref="C123:H123"/>
    <mergeCell ref="C124:H124"/>
    <mergeCell ref="B110:B114"/>
    <mergeCell ref="C110:H114"/>
    <mergeCell ref="C117:H117"/>
    <mergeCell ref="C118:H118"/>
    <mergeCell ref="C119:H119"/>
    <mergeCell ref="C120:H120"/>
    <mergeCell ref="B104:B105"/>
    <mergeCell ref="C104:D104"/>
    <mergeCell ref="C105:D105"/>
    <mergeCell ref="B106:B107"/>
    <mergeCell ref="C106:D106"/>
    <mergeCell ref="C107:D107"/>
    <mergeCell ref="F93:G93"/>
    <mergeCell ref="H93:I93"/>
    <mergeCell ref="B100:D100"/>
    <mergeCell ref="C101:D101"/>
    <mergeCell ref="B102:B103"/>
    <mergeCell ref="C102:D102"/>
    <mergeCell ref="C103:D103"/>
    <mergeCell ref="E90:G90"/>
    <mergeCell ref="E76:G76"/>
    <mergeCell ref="E78:G78"/>
    <mergeCell ref="B79:B84"/>
    <mergeCell ref="E79:G79"/>
    <mergeCell ref="E80:G80"/>
    <mergeCell ref="E81:G81"/>
    <mergeCell ref="E82:G82"/>
    <mergeCell ref="E83:G83"/>
    <mergeCell ref="E84:G84"/>
    <mergeCell ref="E85:G85"/>
    <mergeCell ref="E87:G87"/>
    <mergeCell ref="B88:B89"/>
    <mergeCell ref="E88:G88"/>
    <mergeCell ref="E89:G89"/>
    <mergeCell ref="E70:G70"/>
    <mergeCell ref="B71:B76"/>
    <mergeCell ref="E71:G71"/>
    <mergeCell ref="E72:G72"/>
    <mergeCell ref="E73:G73"/>
    <mergeCell ref="E74:G74"/>
    <mergeCell ref="E75:G75"/>
    <mergeCell ref="B38:B41"/>
    <mergeCell ref="B44:B47"/>
    <mergeCell ref="B52:B56"/>
    <mergeCell ref="E61:G61"/>
    <mergeCell ref="B62:B68"/>
    <mergeCell ref="E62:G62"/>
    <mergeCell ref="E63:G63"/>
    <mergeCell ref="E64:G64"/>
    <mergeCell ref="E65:G65"/>
    <mergeCell ref="E66:G66"/>
    <mergeCell ref="E67:G67"/>
    <mergeCell ref="E68:G68"/>
    <mergeCell ref="B28:B34"/>
    <mergeCell ref="A7:B7"/>
    <mergeCell ref="C7:H7"/>
    <mergeCell ref="A8:B8"/>
    <mergeCell ref="C8:H8"/>
    <mergeCell ref="A9:B9"/>
    <mergeCell ref="C9:H9"/>
    <mergeCell ref="A10:B10"/>
    <mergeCell ref="C10:H10"/>
    <mergeCell ref="B12:H12"/>
    <mergeCell ref="A14:H15"/>
    <mergeCell ref="B21:B25"/>
    <mergeCell ref="A6:B6"/>
    <mergeCell ref="C6:H6"/>
    <mergeCell ref="A2:H2"/>
    <mergeCell ref="A4:B4"/>
    <mergeCell ref="C4:H4"/>
    <mergeCell ref="A5:B5"/>
    <mergeCell ref="C5:H5"/>
  </mergeCells>
  <pageMargins left="0.7" right="0.7" top="0.75" bottom="0.75" header="0.3" footer="0.3"/>
  <pageSetup paperSize="9" orientation="portrait" r:id="rId1"/>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OS1</vt:lpstr>
      <vt:lpstr>OS2</vt:lpstr>
      <vt:lpstr>OS3</vt:lpstr>
      <vt:lpstr>OS4</vt:lpstr>
      <vt:lpstr>OS5</vt:lpstr>
      <vt:lpstr>OS6</vt:lpstr>
      <vt:lpstr>OS7</vt:lpstr>
      <vt:lpstr>OS8</vt:lpstr>
      <vt:lpstr>OS9</vt:lpstr>
      <vt:lpstr>OS10</vt:lpstr>
      <vt:lpstr>OS11</vt:lpstr>
      <vt:lpstr>OS13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BECMONT</dc:creator>
  <cp:lastModifiedBy>Mathilde Jauzein</cp:lastModifiedBy>
  <cp:lastPrinted>2022-04-20T15:03:45Z</cp:lastPrinted>
  <dcterms:created xsi:type="dcterms:W3CDTF">2015-07-03T19:26:48Z</dcterms:created>
  <dcterms:modified xsi:type="dcterms:W3CDTF">2023-04-11T13:13:43Z</dcterms:modified>
</cp:coreProperties>
</file>