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2.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drawings/drawing3.xml" ContentType="application/vnd.openxmlformats-officedocument.drawing+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4.xml" ContentType="application/vnd.openxmlformats-officedocument.drawing+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drawings/drawing5.xml" ContentType="application/vnd.openxmlformats-officedocument.drawing+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drawings/drawing6.xml" ContentType="application/vnd.openxmlformats-officedocument.drawing+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drawings/drawing7.xml" ContentType="application/vnd.openxmlformats-officedocument.drawing+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drawings/drawing8.xml" ContentType="application/vnd.openxmlformats-officedocument.drawing+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drawings/drawing9.xml" ContentType="application/vnd.openxmlformats-officedocument.drawing+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drawings/drawing10.xml" ContentType="application/vnd.openxmlformats-officedocument.drawing+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drawings/drawing11.xml" ContentType="application/vnd.openxmlformats-officedocument.drawing+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drawings/drawing12.xml" ContentType="application/vnd.openxmlformats-officedocument.drawing+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C:\Users\mathi\Downloads\"/>
    </mc:Choice>
  </mc:AlternateContent>
  <xr:revisionPtr revIDLastSave="0" documentId="8_{104AADE7-5A27-48C7-B8B1-3492C959D582}" xr6:coauthVersionLast="47" xr6:coauthVersionMax="47" xr10:uidLastSave="{00000000-0000-0000-0000-000000000000}"/>
  <bookViews>
    <workbookView xWindow="-110" yWindow="-110" windowWidth="19420" windowHeight="10300" firstSheet="1" activeTab="10" xr2:uid="{00000000-000D-0000-FFFF-FFFF00000000}"/>
  </bookViews>
  <sheets>
    <sheet name="OS1" sheetId="8" r:id="rId1"/>
    <sheet name="OS2" sheetId="21" r:id="rId2"/>
    <sheet name="OS3" sheetId="22" r:id="rId3"/>
    <sheet name="OS4" sheetId="23" r:id="rId4"/>
    <sheet name="OS5" sheetId="24" r:id="rId5"/>
    <sheet name="OS6" sheetId="25" r:id="rId6"/>
    <sheet name="OS7" sheetId="26" r:id="rId7"/>
    <sheet name="OS8" sheetId="27" r:id="rId8"/>
    <sheet name="OS9" sheetId="28" r:id="rId9"/>
    <sheet name="OS10" sheetId="29" r:id="rId10"/>
    <sheet name="OS11" sheetId="30" r:id="rId11"/>
    <sheet name="OS13" sheetId="32" r:id="rId1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1" i="8" l="1"/>
  <c r="F22" i="8"/>
  <c r="F23" i="8"/>
  <c r="F24" i="8"/>
  <c r="F28" i="8"/>
  <c r="F29" i="8"/>
  <c r="F30" i="8"/>
  <c r="F31" i="8"/>
  <c r="F32" i="8"/>
  <c r="F33" i="8"/>
  <c r="F38" i="32"/>
  <c r="F39" i="32"/>
  <c r="F40" i="32"/>
  <c r="F41" i="32"/>
  <c r="F38" i="30"/>
  <c r="F39" i="30"/>
  <c r="F40" i="30"/>
  <c r="F41" i="30"/>
  <c r="F21" i="29"/>
  <c r="F22" i="29"/>
  <c r="F23" i="29"/>
  <c r="F24" i="29"/>
  <c r="F25" i="29"/>
  <c r="F28" i="29"/>
  <c r="F29" i="29"/>
  <c r="F30" i="29"/>
  <c r="F31" i="29"/>
  <c r="F32" i="29"/>
  <c r="F33" i="29"/>
  <c r="F34" i="29"/>
  <c r="F38" i="29"/>
  <c r="F39" i="29"/>
  <c r="F40" i="29"/>
  <c r="F41" i="29"/>
  <c r="F44" i="29"/>
  <c r="F45" i="29"/>
  <c r="F46" i="29"/>
  <c r="F47" i="29"/>
  <c r="E94" i="29"/>
  <c r="F53" i="29"/>
  <c r="F54" i="29"/>
  <c r="F55" i="29"/>
  <c r="F56" i="29"/>
  <c r="E95" i="29"/>
  <c r="D68" i="29"/>
  <c r="D76" i="29"/>
  <c r="D85" i="29"/>
  <c r="D90" i="29"/>
  <c r="E96" i="29"/>
  <c r="E97" i="29"/>
  <c r="F38" i="28"/>
  <c r="F39" i="28"/>
  <c r="F40" i="28"/>
  <c r="F41" i="28"/>
  <c r="F38" i="27"/>
  <c r="F39" i="27"/>
  <c r="F40" i="27"/>
  <c r="F41" i="27"/>
  <c r="F38" i="26"/>
  <c r="F39" i="26"/>
  <c r="F40" i="26"/>
  <c r="F41" i="26"/>
  <c r="F38" i="25"/>
  <c r="F39" i="25"/>
  <c r="F40" i="25"/>
  <c r="F41" i="25"/>
  <c r="F38" i="22"/>
  <c r="F39" i="22"/>
  <c r="F40" i="22"/>
  <c r="F41" i="22"/>
  <c r="F38" i="8"/>
  <c r="F39" i="8"/>
  <c r="F40" i="8"/>
  <c r="F41" i="8"/>
  <c r="F44" i="8"/>
  <c r="F45" i="8"/>
  <c r="F46" i="8"/>
  <c r="F47" i="8"/>
  <c r="F38" i="21"/>
  <c r="F39" i="21"/>
  <c r="F40" i="21"/>
  <c r="F41" i="21"/>
  <c r="F55" i="32"/>
  <c r="F54" i="32"/>
  <c r="F53" i="32"/>
  <c r="F56" i="32"/>
  <c r="F21" i="32"/>
  <c r="F22" i="32"/>
  <c r="F23" i="32"/>
  <c r="F24" i="32"/>
  <c r="F25" i="32"/>
  <c r="F28" i="32"/>
  <c r="F29" i="32"/>
  <c r="F30" i="32"/>
  <c r="F31" i="32"/>
  <c r="F32" i="32"/>
  <c r="F33" i="32"/>
  <c r="F34" i="32"/>
  <c r="F44" i="32"/>
  <c r="F45" i="32"/>
  <c r="F46" i="32"/>
  <c r="F47" i="32"/>
  <c r="E94" i="32"/>
  <c r="E95" i="32"/>
  <c r="E100" i="32"/>
  <c r="D68" i="32"/>
  <c r="D76" i="32"/>
  <c r="D85" i="32"/>
  <c r="D90" i="32"/>
  <c r="E96" i="32"/>
  <c r="E97" i="32"/>
  <c r="F54" i="30"/>
  <c r="F53" i="30"/>
  <c r="F21" i="30"/>
  <c r="F22" i="30"/>
  <c r="F23" i="30"/>
  <c r="F24" i="30"/>
  <c r="F25" i="30"/>
  <c r="F28" i="30"/>
  <c r="F29" i="30"/>
  <c r="F30" i="30"/>
  <c r="F31" i="30"/>
  <c r="F32" i="30"/>
  <c r="F33" i="30"/>
  <c r="F34" i="30"/>
  <c r="F44" i="30"/>
  <c r="F45" i="30"/>
  <c r="F46" i="30"/>
  <c r="F47" i="30"/>
  <c r="E93" i="30"/>
  <c r="F55" i="30"/>
  <c r="E94" i="30"/>
  <c r="E99" i="30"/>
  <c r="D67" i="30"/>
  <c r="D75" i="30"/>
  <c r="D84" i="30"/>
  <c r="D89" i="30"/>
  <c r="E95" i="30"/>
  <c r="E96" i="30"/>
  <c r="E100" i="29"/>
  <c r="F55" i="28"/>
  <c r="F54" i="28"/>
  <c r="F53" i="28"/>
  <c r="F21" i="28"/>
  <c r="F22" i="28"/>
  <c r="F23" i="28"/>
  <c r="F24" i="28"/>
  <c r="F25" i="28"/>
  <c r="F28" i="28"/>
  <c r="F29" i="28"/>
  <c r="F30" i="28"/>
  <c r="F31" i="28"/>
  <c r="F32" i="28"/>
  <c r="F33" i="28"/>
  <c r="F34" i="28"/>
  <c r="F44" i="28"/>
  <c r="F45" i="28"/>
  <c r="F46" i="28"/>
  <c r="F47" i="28"/>
  <c r="E94" i="28"/>
  <c r="F56" i="28"/>
  <c r="E95" i="28"/>
  <c r="E100" i="28"/>
  <c r="D68" i="28"/>
  <c r="D76" i="28"/>
  <c r="D85" i="28"/>
  <c r="D90" i="28"/>
  <c r="E96" i="28"/>
  <c r="E97" i="28"/>
  <c r="F55" i="27"/>
  <c r="F54" i="27"/>
  <c r="F53" i="27"/>
  <c r="F21" i="27"/>
  <c r="F22" i="27"/>
  <c r="F23" i="27"/>
  <c r="F24" i="27"/>
  <c r="F25" i="27"/>
  <c r="F28" i="27"/>
  <c r="F29" i="27"/>
  <c r="F30" i="27"/>
  <c r="F31" i="27"/>
  <c r="F32" i="27"/>
  <c r="F33" i="27"/>
  <c r="F34" i="27"/>
  <c r="F44" i="27"/>
  <c r="F45" i="27"/>
  <c r="F46" i="27"/>
  <c r="F47" i="27"/>
  <c r="E94" i="27"/>
  <c r="F56" i="27"/>
  <c r="E95" i="27"/>
  <c r="E100" i="27"/>
  <c r="D68" i="27"/>
  <c r="D76" i="27"/>
  <c r="D85" i="27"/>
  <c r="D90" i="27"/>
  <c r="E96" i="27"/>
  <c r="E97" i="27"/>
  <c r="F53" i="23"/>
  <c r="F54" i="23"/>
  <c r="F55" i="23"/>
  <c r="F56" i="23"/>
  <c r="F57" i="23"/>
  <c r="F53" i="24"/>
  <c r="F54" i="24"/>
  <c r="F55" i="24"/>
  <c r="F56" i="24"/>
  <c r="F57" i="24"/>
  <c r="F58" i="24"/>
  <c r="F53" i="25"/>
  <c r="F54" i="25"/>
  <c r="F55" i="25"/>
  <c r="F56" i="25"/>
  <c r="F57" i="25"/>
  <c r="F58" i="25"/>
  <c r="F53" i="26"/>
  <c r="F54" i="26"/>
  <c r="F55" i="26"/>
  <c r="F56" i="26"/>
  <c r="F57" i="26"/>
  <c r="F21" i="26"/>
  <c r="F22" i="26"/>
  <c r="F23" i="26"/>
  <c r="F24" i="26"/>
  <c r="F25" i="26"/>
  <c r="F28" i="26"/>
  <c r="F29" i="26"/>
  <c r="F30" i="26"/>
  <c r="F31" i="26"/>
  <c r="F32" i="26"/>
  <c r="F33" i="26"/>
  <c r="F34" i="26"/>
  <c r="F44" i="26"/>
  <c r="F45" i="26"/>
  <c r="F46" i="26"/>
  <c r="F47" i="26"/>
  <c r="E95" i="26"/>
  <c r="E96" i="26"/>
  <c r="E101" i="26"/>
  <c r="D69" i="26"/>
  <c r="D77" i="26"/>
  <c r="D86" i="26"/>
  <c r="D91" i="26"/>
  <c r="E97" i="26"/>
  <c r="E98" i="26"/>
  <c r="F21" i="25"/>
  <c r="F22" i="25"/>
  <c r="F23" i="25"/>
  <c r="F24" i="25"/>
  <c r="F25" i="25"/>
  <c r="F28" i="25"/>
  <c r="F29" i="25"/>
  <c r="F30" i="25"/>
  <c r="F31" i="25"/>
  <c r="F32" i="25"/>
  <c r="F33" i="25"/>
  <c r="F34" i="25"/>
  <c r="F44" i="25"/>
  <c r="F45" i="25"/>
  <c r="F46" i="25"/>
  <c r="F47" i="25"/>
  <c r="E96" i="25"/>
  <c r="E97" i="25"/>
  <c r="E102" i="25"/>
  <c r="D70" i="25"/>
  <c r="D78" i="25"/>
  <c r="D87" i="25"/>
  <c r="D92" i="25"/>
  <c r="E98" i="25"/>
  <c r="E99" i="25"/>
  <c r="F21" i="24"/>
  <c r="F22" i="24"/>
  <c r="F23" i="24"/>
  <c r="F24" i="24"/>
  <c r="F25" i="24"/>
  <c r="F28" i="24"/>
  <c r="F29" i="24"/>
  <c r="F30" i="24"/>
  <c r="F31" i="24"/>
  <c r="F32" i="24"/>
  <c r="F33" i="24"/>
  <c r="F34" i="24"/>
  <c r="F38" i="24"/>
  <c r="F39" i="24"/>
  <c r="F41" i="24"/>
  <c r="F44" i="24"/>
  <c r="F45" i="24"/>
  <c r="F46" i="24"/>
  <c r="F47" i="24"/>
  <c r="E96" i="24"/>
  <c r="E97" i="24"/>
  <c r="E102" i="24"/>
  <c r="D70" i="24"/>
  <c r="D78" i="24"/>
  <c r="D87" i="24"/>
  <c r="D92" i="24"/>
  <c r="E98" i="24"/>
  <c r="E99" i="24"/>
  <c r="F40" i="24"/>
  <c r="F21" i="23"/>
  <c r="F22" i="23"/>
  <c r="F23" i="23"/>
  <c r="F24" i="23"/>
  <c r="F25" i="23"/>
  <c r="F28" i="23"/>
  <c r="F29" i="23"/>
  <c r="F30" i="23"/>
  <c r="F31" i="23"/>
  <c r="F32" i="23"/>
  <c r="F33" i="23"/>
  <c r="F34" i="23"/>
  <c r="F38" i="23"/>
  <c r="F39" i="23"/>
  <c r="F41" i="23"/>
  <c r="F44" i="23"/>
  <c r="F45" i="23"/>
  <c r="F46" i="23"/>
  <c r="F47" i="23"/>
  <c r="E95" i="23"/>
  <c r="E96" i="23"/>
  <c r="E101" i="23"/>
  <c r="D69" i="23"/>
  <c r="D77" i="23"/>
  <c r="D86" i="23"/>
  <c r="D91" i="23"/>
  <c r="E97" i="23"/>
  <c r="E98" i="23"/>
  <c r="F40" i="23"/>
  <c r="F55" i="22"/>
  <c r="F54" i="22"/>
  <c r="F53" i="22"/>
  <c r="F21" i="22"/>
  <c r="F22" i="22"/>
  <c r="F23" i="22"/>
  <c r="F24" i="22"/>
  <c r="F25" i="22"/>
  <c r="F28" i="22"/>
  <c r="F29" i="22"/>
  <c r="F30" i="22"/>
  <c r="F31" i="22"/>
  <c r="F32" i="22"/>
  <c r="F33" i="22"/>
  <c r="F34" i="22"/>
  <c r="F44" i="22"/>
  <c r="F45" i="22"/>
  <c r="F46" i="22"/>
  <c r="F47" i="22"/>
  <c r="E94" i="22"/>
  <c r="F56" i="22"/>
  <c r="E95" i="22"/>
  <c r="E100" i="22"/>
  <c r="D68" i="22"/>
  <c r="D76" i="22"/>
  <c r="D85" i="22"/>
  <c r="D90" i="22"/>
  <c r="E96" i="22"/>
  <c r="E97" i="22"/>
  <c r="F53" i="21"/>
  <c r="F54" i="21"/>
  <c r="F55" i="21"/>
  <c r="F56" i="21"/>
  <c r="F57" i="21"/>
  <c r="F58" i="21"/>
  <c r="F21" i="21"/>
  <c r="F22" i="21"/>
  <c r="F23" i="21"/>
  <c r="F24" i="21"/>
  <c r="F25" i="21"/>
  <c r="F28" i="21"/>
  <c r="F29" i="21"/>
  <c r="F30" i="21"/>
  <c r="F31" i="21"/>
  <c r="F32" i="21"/>
  <c r="F33" i="21"/>
  <c r="F34" i="21"/>
  <c r="F44" i="21"/>
  <c r="F45" i="21"/>
  <c r="F46" i="21"/>
  <c r="F47" i="21"/>
  <c r="E96" i="21"/>
  <c r="E97" i="21"/>
  <c r="E102" i="21"/>
  <c r="D70" i="21"/>
  <c r="D78" i="21"/>
  <c r="D87" i="21"/>
  <c r="D92" i="21"/>
  <c r="E98" i="21"/>
  <c r="E99" i="21"/>
  <c r="F25" i="8"/>
  <c r="F34" i="8"/>
  <c r="E95" i="8"/>
  <c r="F53" i="8"/>
  <c r="F54" i="8"/>
  <c r="F55" i="8"/>
  <c r="F56" i="8"/>
  <c r="F57" i="8"/>
  <c r="E96" i="8"/>
  <c r="E101" i="8"/>
  <c r="D69" i="8"/>
  <c r="D77" i="8"/>
  <c r="D86" i="8"/>
  <c r="D91" i="8"/>
  <c r="E97" i="8"/>
  <c r="E98" i="8"/>
</calcChain>
</file>

<file path=xl/sharedStrings.xml><?xml version="1.0" encoding="utf-8"?>
<sst xmlns="http://schemas.openxmlformats.org/spreadsheetml/2006/main" count="1758" uniqueCount="185">
  <si>
    <t>Questions évaluatives</t>
  </si>
  <si>
    <t>Pondération</t>
  </si>
  <si>
    <t>Commentaire</t>
  </si>
  <si>
    <t>Note 
pondérée</t>
  </si>
  <si>
    <t>Section 
du FC</t>
  </si>
  <si>
    <t>Critères d'évaluation</t>
  </si>
  <si>
    <t>Intitulé du projet</t>
  </si>
  <si>
    <t>Chef de file</t>
  </si>
  <si>
    <t>Fonction</t>
  </si>
  <si>
    <t>Téléphone</t>
  </si>
  <si>
    <t>courriel</t>
  </si>
  <si>
    <t xml:space="preserve">Date </t>
  </si>
  <si>
    <t>Signature</t>
  </si>
  <si>
    <t>Je déclare  être personnellement et fonctionnellement indépendant du chef de file, des activités prévues dans le cadre du projet ainsi que des personnes impliquées dans sa conception, sa mise en œuvre et sa gestion technique, administrative et financière.</t>
  </si>
  <si>
    <t>Objectif spécifique</t>
  </si>
  <si>
    <t>N° SYNERGIE</t>
  </si>
  <si>
    <t>Coût éligible</t>
  </si>
  <si>
    <t>Nom et prénom</t>
  </si>
  <si>
    <t>Déclaration d'indépendance</t>
  </si>
  <si>
    <t>Subvention FEDER demandée</t>
  </si>
  <si>
    <t>Organisation</t>
  </si>
  <si>
    <t xml:space="preserve">Priorité </t>
  </si>
  <si>
    <t>Projets prévoyant la conduite d'études</t>
  </si>
  <si>
    <t>Capitalisation et durabilité du projet</t>
  </si>
  <si>
    <t>Le projet tient compte des connaissances disponibles et apporte une plus-value par rapport aux initiatives existantes</t>
  </si>
  <si>
    <t>A son achèvement, l'étude produira des impacts concrets pour les territoires (les livrables seront-ils mis à disposition du public ? l'étude prévoit-elle la mise en place d'actions pilotes à son achèvement?)</t>
  </si>
  <si>
    <t>L'étude présente une dimension gagnant-gagnant pour l'ensemble des partenaires du projet (couvre-t-elle tous les partenaires du projet? dans son périmètre ou a minima dans une dimension comparaison ou échange de bonnes pratiques)</t>
  </si>
  <si>
    <t>Les professionnels qui sont en charge de la conduite de l'étude apportent  des garanties quant à la qualité du résultat de l'étude produite (profil et légitimité des consultants…) et/ou des dispositions sont prévues en ce sens</t>
  </si>
  <si>
    <t>Les résultats attendus de l'action sont durables d'un point de vue financier  (Comment seront financées les activités à la fin de la subvention ?), institutionnel  (existera-t-il des structures permettant la poursuite des activités à la fin de l’action ? Y aura-t-il une « appropriation » locale des résultats de l’action ?) et/ou politique (quel sera l’impact structurel de l’action – par exemple va-t-elle résulter en de meilleures lois, codes de conduite, méthodes, etc. ?)</t>
  </si>
  <si>
    <t>Le projet identifie clairement les groupes cibles et associe l’ensemble des maillons de la chaîne (et en particulier les bénéficiaires finaux et les usagers) de la phase de conception à la phase de mise en œuvre du projet</t>
  </si>
  <si>
    <t xml:space="preserve"> Le projet anticipe ses retombées sociales, économiques, environnementales </t>
  </si>
  <si>
    <t>Le choix du chef de file et des partenaires impliqués dans le projet est pertinent, proportionné aux objectifs poursuivis par le projet et structurant (les partenaires ont une expertise dans le domaine concerné, les partenaires sont fédérateurs, complémentaires)</t>
  </si>
  <si>
    <t xml:space="preserve">1. Critères transversaux </t>
  </si>
  <si>
    <t>Qualité opérationnelle et dimension structurante du projet</t>
  </si>
  <si>
    <t>le projet prend en compte les documents stratégiques et contribue aux stratégies existantes (notamment: les Programmations Pluriannuelles de l'Energie des territoires)</t>
  </si>
  <si>
    <t xml:space="preserve">le projet contribue au déploiement et à l’installation d’une capacité nouvelle de production énergétique à partir de sources d’énergie renouvelables et / ou le projet sélectionné doit accélérer significativement la mise en œuvre/le déploiement de la capacité de production énergétique à partir de sources d’énergie renouvelables. </t>
  </si>
  <si>
    <t>le projet associe et prévoit des partages de connaissance entre décideurs publics, universitaires et scientifiques, secteur privé (entreprises, assurances) et la société civile</t>
  </si>
  <si>
    <t>Le projet concerne plusieurs composantes liées à la gestion des risques (prévention, préparation, et/ou adaptation)</t>
  </si>
  <si>
    <t>La dynamique du projet intègre la complémentarité entre les territoires de façon à valoriser les atouts et expertises existantes</t>
  </si>
  <si>
    <t xml:space="preserve"> le projet s'inscrit en cohérence avec des plans d’organisation et de planification des transports : plans globaux de déplacements, Plans de déplacement urbain, programme opérationnel d’organisation des transports, etc.</t>
  </si>
  <si>
    <t>Le projet intègre des dimensions relatives à la durabilité des transports et à la préservation de l'environnement</t>
  </si>
  <si>
    <t>Le projet prend en considération les infrastructures et équipements existants pour apporter de nouvelles solutions en matière de connectivité.</t>
  </si>
  <si>
    <t>Des actions sont prévues pour permettre aux personnes en situation d’exclusion de retrouver un emploi, et/ou des actions contribuant à ce que les entreprises deviennent plus inclusives</t>
  </si>
  <si>
    <t>L'opération s'inscrit en cohérence avec les priorités des partenaires incluant les documents stratégiques régionaux concernant le domaine de la santé, notamment en matière de formations.</t>
  </si>
  <si>
    <t>Section 
du Formulaire de candidature</t>
  </si>
  <si>
    <t>Avis général de la structure partenaire sur le projet</t>
  </si>
  <si>
    <t>Sous-total critères transversaux</t>
  </si>
  <si>
    <t>Sous-total critères thématiques</t>
  </si>
  <si>
    <t>Sous-total bonification</t>
  </si>
  <si>
    <t xml:space="preserve">Note globale du projet </t>
  </si>
  <si>
    <t>3. Critères de bonification</t>
  </si>
  <si>
    <t>2. Critères thématiques</t>
  </si>
  <si>
    <r>
      <rPr>
        <b/>
        <sz val="11"/>
        <color rgb="FF002060"/>
        <rFont val="Arial"/>
        <family val="2"/>
      </rPr>
      <t>Important:</t>
    </r>
    <r>
      <rPr>
        <sz val="11"/>
        <color rgb="FF002060"/>
        <rFont val="Arial"/>
        <family val="2"/>
      </rPr>
      <t xml:space="preserve"> Cette grille est à remplir par chaque membre du comité technique INTERREG Caraïbes pour chaque projet sollicitant une subvention au titre du programme. 
Elle est à transmettre au Secrétariat Conjoint INTERREG Caraïbes, dûment complétée et signée, en amont de chaque réunion, conformément au règlement intérieur du comité technique.</t>
    </r>
  </si>
  <si>
    <t>Le projet prévoit une utilisation stratégique des marchés publics (clauses environnementales, clauses sociales, incitations à l’innovation)</t>
  </si>
  <si>
    <t>Principes horizontaux</t>
  </si>
  <si>
    <t>Le projet garantit, par des actions positives additionnelles, le respect de la Charte des droits fondamentaux de l’Union européenne</t>
  </si>
  <si>
    <t>Le projet intégre, par des actions positives additionnelles, la dimension de genre (égalité homme-femme)</t>
  </si>
  <si>
    <t xml:space="preserve">Principe de développement durable </t>
  </si>
  <si>
    <t xml:space="preserve">Le projet garantit, par des actions positives additionnelles de ne pas porter de préjudice important (DNSH) ou prévoit des mesures d'atténuation, sur les dimensions suivantes: atténuation et adaptation changement climatique, préservation des ressources aquatiques et marines, économie circulaire, prévention et réduction de la pollution, protection et restauration de la biodiversité. </t>
  </si>
  <si>
    <t xml:space="preserve">Le projet intègre des activités d’éducation à l’environnement </t>
  </si>
  <si>
    <t>Le projet intègre une politique d'éco-communication et/ou d’éco-manifestation</t>
  </si>
  <si>
    <t>Critère de bonification</t>
  </si>
  <si>
    <t xml:space="preserve">Le projet limite les incidences sur l'environnement et intègre des méthodes respectueuses de l'environnement, tant dans la conception et la gestion des infrastructures et équipements, que dans la délivrance de services. </t>
  </si>
  <si>
    <t>Le projet intègre l'impact négatif des déplacements (incitation à la rationalisation des déplacements non nécessaires, limitation du nombre de personnes effectuant les déplacements, recours privilégié aux visioconférences, organisation de formations à distance, mesures de compensation des impacts environnementaux négatifs du projet...)</t>
  </si>
  <si>
    <t>Le projet contribue à une stratégie plus large au niveau européen (par exemple: REACT EU, ERASMUS+, LIFE+, Cosme, le Programme Européen Digital (DEP), Horizon Europe, l’initiative « Une énergie propre pour les îles de l’UE », le Mécanisme pour l’Interconnexion en Europe, les stratégies et programmes des financements extérieurs européens.), national, régional (par exemple: Stratégies de Spécialisation Intelligente des territoires, stratégies des bailleurs de fonds), territorial sur l'espace de coopération</t>
  </si>
  <si>
    <t>Le projet intégre le dialogue citoyen, la concertation et la transparence dans le choix des technologies</t>
  </si>
  <si>
    <t>Projets prévoyant la création ou réhabilitation d'infrastructures</t>
  </si>
  <si>
    <t xml:space="preserve">Le projet vise la construction d'infrastructures résilientes aux désastres et à l'impact du changement climatique </t>
  </si>
  <si>
    <t xml:space="preserve">Le projet anticipe les potentiels impacts négatifs liés aux chantiers de création et/ou réhabilitation (nuisances sonores, déchets, qualité de l’air…) et de privilégie un recours aux bonnes pratiques dans la conduite des travaux. </t>
  </si>
  <si>
    <t>Le projet privilégie la réhabilitation d'infrastructures existantes à la création de nouvelles infrastructures</t>
  </si>
  <si>
    <t xml:space="preserve">Le projet anticipe l’impact négatif potentiel de la construction de nouvelles infrastructures (impact carbone, patrimoine, paysage, biodiversité, corridors écologiques, occupation des sols) </t>
  </si>
  <si>
    <t xml:space="preserve">Le projet contribue aux orientations du New Bahaus européen en tenant compte de: i) la durabilité, des objectifs climatiques à la durabilité circulaire, en passant par la lutte contre la pollution et la biodiversité, ii) l'esthétique, la qualité de l'expérience et le style, au-delà de la fonctionnalité et iii) l'inclusion, de la valorisation de la diversité à la garantie de l'accessibilité et du caractère abordable. </t>
  </si>
  <si>
    <t xml:space="preserve">Le projet contribue à l'innovation sociale: il apporte une réponse à de nouveaux besoins sociétaux, nouveaux produits ou services de proximité, nouveaux modes d'organisation ou de coopération  </t>
  </si>
  <si>
    <t>Le projet propose une certification à l'issue des formations</t>
  </si>
  <si>
    <t>Le projet couple des actions de formation avec des actions d'immersion</t>
  </si>
  <si>
    <t>Le projet cible des thématiques et des secteurs d'activités en lien avec les besoins des filières des territoires et les stratégies des organisations (exemple: diplomatie territoriale, développement et internationalisation de certaines filières…)</t>
  </si>
  <si>
    <t>Le projet est cohérent et contribue aux schémas et stratégies locales et nationales (Stratégie nationale pour la biodiversité,  schéma régional du patrimoine naturel et de la biodiversité ; schéma régional de cohérence écologique de la Guadeloupe (trames vertes et bleues…)</t>
  </si>
  <si>
    <t>Le projet est innovant pour l'espace de coopération et porteur de création d'emploi</t>
  </si>
  <si>
    <t>Le projet prévoit des actions pilotes pour réduire la vulnérabilité des populations et/ou pour renforcer la résilience des territoires face au changement climatique</t>
  </si>
  <si>
    <t xml:space="preserve">Si le projet prévoit l'acquisition d'équipements (de premiers secours, de prévision) et le positionnement d'équipements et de stocks, les enjeux de planification des stocks, de périssabilité des denrées, de localisation sont anticipés et maitrisés. </t>
  </si>
  <si>
    <t xml:space="preserve">Le projet prend en compte les enjeux de localisation des infrastructures sur le territoire et de souveraineté et de sécurisation des données. </t>
  </si>
  <si>
    <t>Le projet porte des actions de nature à faciliter les échanges économiques à l'échelle de l'espace de coopération</t>
  </si>
  <si>
    <t>Le partenariat du projet comporte un caractère collaboratif :  au moins 1 laboratoire / 1 entreprise ou 2 entreprises.</t>
  </si>
  <si>
    <t>Le projet comporte une composante sur l’innovation sociale : réponse à de nouveaux besoins sociétaux, nouveaux produits ou services de proximité, nouveaux modes d’organisation ou de coopération.</t>
  </si>
  <si>
    <t xml:space="preserve">Le projet prévoit la mise en place d'actions pilote </t>
  </si>
  <si>
    <t>Le projet permet une contribution effective à la réduction des déchets</t>
  </si>
  <si>
    <t>Le projet  le projet prévoit des actions visant à restaurer les habitats naturels ou à diminuer des sources de dégradation et/ou le projet contribue à la lutte contre les espèces exotiques envahissantes (deux principales causes d'érosion de la biodiversité outre-mer)</t>
  </si>
  <si>
    <t>L'intérêt de la coopération pour traiter le sujet abordé par le projet est clairement avéré et/ou les résultats du projet ne pourraient pas ou que partiellement être atteints sans coopération</t>
  </si>
  <si>
    <t>Le projet s'inscrit dans une logique de recherche finalisée : il présente un potentiel de valorisation économique et/ou sociétale des résultats ; il prévoit une méthode/un programme de travail dédié spécifiquement à la valorisation et au transfert des résultats entre les établissements de recherche et d’enseignement supérieur, entreprises, acteurs de la formation, clusters innovants labellisés</t>
  </si>
  <si>
    <t>Le projet contribue à la transition numérique, écologique et énergétique des territoires et économies caribéens, et/ou à renforcer la sécurité alimentaire des territoires</t>
  </si>
  <si>
    <t xml:space="preserve">Le chef de file et les partenaires impliqués dans le projet et sa mise en œuvre disposent de capacités administratives et financières suffisantes pour mener à bien le projet </t>
  </si>
  <si>
    <t>Partenariat de coopération et dimension gagnant-gagnant du projet</t>
  </si>
  <si>
    <t>Le rétroplanning des activités est proportionné aux attendus du programme</t>
  </si>
  <si>
    <t>Le projet s'inscrit en cohérence avec les statégie d'innovation des territoires (S3 pour les RUP, notamment : le développement de nouveaux produits ou services à plus forte valeur ajoutée, ouvrant les entreprises sur des marchés porteurs).</t>
  </si>
  <si>
    <t xml:space="preserve">Le chef de file et les partenaires impliqués dans le projet et sa mise en œuvre disposent d'une expérience avérée (dans la gestion et mise en œuvre de projet de coopération type INTERREG ou FCR, ou dans la gestion et mise en oeuvre de projets européen) pour mener à bien le projet </t>
  </si>
  <si>
    <t>Les résultats du projet sont duplicables par d'autres structures (possibilités de reproduction, d'extension, d'essaimage des résultats de l'action) et/ou le projet présente des dispositions en ce sens</t>
  </si>
  <si>
    <t>Le projet identifie avec pertinence les autorités et instances de gouvernance associées au secteur concerné</t>
  </si>
  <si>
    <t>Une communication institutionnelle/à l'attention des organisations régionales et instances de gouvernance pertinentes est prévue dans le cadre du projet</t>
  </si>
  <si>
    <t>Le projet permettra, à son achèvement, un renforcement des capacités des acteurs et structures du secteur concerné</t>
  </si>
  <si>
    <t>Le projet contribue à l'une des dimensions transversales identifiées par le programme, à savoir: le renforcement de la résilience des territoires, le soutien à l'économie bleue, le renforcement de la connectivité</t>
  </si>
  <si>
    <t>Dimension structurante du projet</t>
  </si>
  <si>
    <t>Méthodologie :
- Les notations de projets doivent être complétées sur les trois types de critères (critères transversaux, critères thématiques et critères de bonification) en recourant à une note comprise entre 1 et 4 (1=très insuffisant, 2=insuffisant, 3=satisfaisant, 4=très satisfaisant)
- les pondérations s'appliquent automatiquement et permettent de calculer une note globale pour chacune des catégories de critères qui permettra d'objectiver l'ajournement éventuel de certains projets et d'apprécier la qualité des différents dossiers par la confrontation des notations de chaque partenaire.
- la colonne "commentaires" doit être complétée afin de donner des explications sur les notes attribuées et serviront à la préparation des débats en comité technique et à la préparation des Comités de Sélection.
- les renvois au formulaire de candidature doivent permettre de faciliter la compréhension globale de la notation et doivent être précisés dans la colonne dédiée.</t>
  </si>
  <si>
    <t xml:space="preserve">TOTAL </t>
  </si>
  <si>
    <t>TOTAL</t>
  </si>
  <si>
    <t>OS1</t>
  </si>
  <si>
    <t xml:space="preserve">Le projet présente une dimension gagnant-gagnant pour l'ensemble des territoires impliqués (réalité de la dimension coopération et bénéfices attendus par chaque partenaire clairement identifiés)  </t>
  </si>
  <si>
    <t>Note (0/1)</t>
  </si>
  <si>
    <t>Le projet contribue à un/plusieurs objectifs spécifiques du programme en sus de celui sur lequel il émarge (ex : un projet positionné sur l'objectif connectivité/transport qui intègre une dimension relative à la préservation de la biodiversité)</t>
  </si>
  <si>
    <t>Avis favorable</t>
  </si>
  <si>
    <t>Avis défavorable</t>
  </si>
  <si>
    <t>Note critères hors bonification</t>
  </si>
  <si>
    <t>Avis d'ajournement</t>
  </si>
  <si>
    <t xml:space="preserve">AVIS </t>
  </si>
  <si>
    <t>Conditions de seuils à prendre en compte</t>
  </si>
  <si>
    <t>Projets d'études : la note hors bonification est inférieure à 64,5</t>
  </si>
  <si>
    <t>Autres projets : la note hors bonification est inférieure à 60</t>
  </si>
  <si>
    <t>COCHER la case correspondante</t>
  </si>
  <si>
    <t>Projets d'études : la note hors bonification est comprise entre 64,5 et 107,5</t>
  </si>
  <si>
    <t>Projets d'études : la note hors bonification est supérieure ou égale à 107,5</t>
  </si>
  <si>
    <t>Autres projets : la note hors bonification est comprise entre 60 et 100</t>
  </si>
  <si>
    <t>Autres projets : la note hors bonification est supérieure ou égale à 100</t>
  </si>
  <si>
    <t>Projets d'études : la note hors bonification est inférieure à 69</t>
  </si>
  <si>
    <t>Autres projets : la note hors bonification est inférieure à 64,5</t>
  </si>
  <si>
    <t>Projets d'études : la note hors bonification est supérieure ou égale à 115</t>
  </si>
  <si>
    <t>Autres projets : la note hors bonification est supérieure ou égale à 107,5</t>
  </si>
  <si>
    <t>Autres projets : la note hors bonification est comprise entre 64,5 et 107,5</t>
  </si>
  <si>
    <t>Projets d'études : la note hors bonification est comprise entre 69 et 115</t>
  </si>
  <si>
    <t>OS2</t>
  </si>
  <si>
    <t>OS3</t>
  </si>
  <si>
    <t>Le projet est en cohérence avec les stratégies et shémas régionaux (schémas ou stratégies spécifiquement mises en œuvre à l'échelle des territoires ou des espaces couverts par les organisations intergouvernementales)</t>
  </si>
  <si>
    <t>Projets d'études : la note hors bonification est inférieure à 63</t>
  </si>
  <si>
    <t>Autres projets : la note hors bonification est inférieure à 58,5</t>
  </si>
  <si>
    <t>Projets d'études : la note hors bonification est comprise entre 63 et 105</t>
  </si>
  <si>
    <t>Autres projets : la note hors bonification est comprise entre 58,5 et 97,5</t>
  </si>
  <si>
    <t>Projets d'études : la note hors bonification est supérieure ou égale à 105</t>
  </si>
  <si>
    <t>Autres projets : la note hors bonification est supérieure ou égale à 97,5</t>
  </si>
  <si>
    <t>OS4</t>
  </si>
  <si>
    <t>OS5</t>
  </si>
  <si>
    <t>Le projet est en cohérence avec les démarches de planification de l’aménagement territorial, et avec les stratégies et plans à l'échelle locale et nationale (Plan séisme, PPI, stratégies de gestion du trait de côte...), et avec les stratégies pertinentes des organisations intergouvernementales.</t>
  </si>
  <si>
    <t>Autres projets : la note hors bonification est inférieure à 57</t>
  </si>
  <si>
    <t>Autres projets : la note hors bonification est comprise entre 57 et 95</t>
  </si>
  <si>
    <t>Autres projets : la note hors bonification est supérieure ou égale à 95</t>
  </si>
  <si>
    <t>OS6</t>
  </si>
  <si>
    <t>Le projet est cohérent et conforme par rapport aux objectifs des stratégies et schémas territoriaux et régionaux en matière de prévention et de gestion des déchets</t>
  </si>
  <si>
    <t>OS7</t>
  </si>
  <si>
    <t>Autres projets : la note hors bonification est supérieure ou égale à 105</t>
  </si>
  <si>
    <t>Projets d'études : la note hors bonification est supérieure ou égale à 112,5</t>
  </si>
  <si>
    <t>Autres projets : la note hors bonification est comprise entre 63 et 105</t>
  </si>
  <si>
    <t>Projets d'études : la note hors bonification est comprise entre 67,5 et 112,5</t>
  </si>
  <si>
    <t>Projets d'études : la note hors bonification est inférieure à 67,5</t>
  </si>
  <si>
    <t>Autres projets : la note hors bonification est inférieure à 63</t>
  </si>
  <si>
    <t>Projets d'études : la note hors bonification est inférieure à 66</t>
  </si>
  <si>
    <t>Autres projets : la note hors bonification est inférieure à 61,5</t>
  </si>
  <si>
    <t>Projets d'études : la note hors bonification est comprise entre 66 et 110</t>
  </si>
  <si>
    <t>Projets d'études : la note hors bonification est supérieure ou égale à 110</t>
  </si>
  <si>
    <t>Autres projets : la note hors bonification est supérieure ou égale à 102,5</t>
  </si>
  <si>
    <t>OS8</t>
  </si>
  <si>
    <t>OS9</t>
  </si>
  <si>
    <t>OS10</t>
  </si>
  <si>
    <t>Projets d'études : la note hors bonification est inférieure à 60</t>
  </si>
  <si>
    <t>Autres projets : la note hors bonification est inférieure à 55,5</t>
  </si>
  <si>
    <t>Projets d'études : la note hors bonification est comprise entre 60 et 100</t>
  </si>
  <si>
    <t>Autres projets : la note hors bonification est comprise entre 55,5 et 92,5</t>
  </si>
  <si>
    <t>Projets d'études : la note hors bonification est supérieure ou égale à 100</t>
  </si>
  <si>
    <t>Autres projets : la note hors bonification est supérieure ou égale à 92,5</t>
  </si>
  <si>
    <t>OS11</t>
  </si>
  <si>
    <t>Autres projets : la note hors bonification est supérieure ou égale à 87,5</t>
  </si>
  <si>
    <t>Autres projets : la note hors bonification est comprise entre 52,5 et 87,5</t>
  </si>
  <si>
    <t>Autres projets : la note hors bonification est inférieure à 52,5</t>
  </si>
  <si>
    <r>
      <t xml:space="preserve">Note (de 1 à </t>
    </r>
    <r>
      <rPr>
        <sz val="11"/>
        <rFont val="Arial"/>
        <family val="2"/>
      </rPr>
      <t>4)</t>
    </r>
  </si>
  <si>
    <t>Le projet prévient toute discrimination fondée sur le sexe, l’origine raciale ou ethnique, la religion ou les convictions, le handicap, l’âge ou l’orientation sexuelle, notamment dans le respect de la Convention des Nations unies sur les droits des personnes handicapées (CNUDPH) - des mesures, stratégies de structure, ou actions sont mises en place afin de prévenir les discriminations (politiques relatives à l'embauche, intégration des questions liées à la prévention des discriminations dans les stratégies de diffusion des résultats du projet, etc.)</t>
  </si>
  <si>
    <t>Le projet prévoit, par des actions positives additionnelles, l'accessibilité  du projet et/ou des activités aux personnes en situation de handicap (exemple: accessibilité des sites web et des applications numériques, aménagements adaptés, actions spécifiquement dédiées à l'accessibilité, etc…)</t>
  </si>
  <si>
    <t>Note (de 1 à 4)</t>
  </si>
  <si>
    <t>Les partenaires du projet font état de connaissances sur l'inclusion en Outre-mer et dans les Etats partenaires de l'espace de coopération</t>
  </si>
  <si>
    <t>OS13</t>
  </si>
  <si>
    <t>Les activités prévues par chaque partenaire sont détaillées et complémentaires, le niveau d'implication des partenaires dans la mise en œuvre du projet et dans les résultats attendus du projet est proportionné</t>
  </si>
  <si>
    <t>La localisation de l'infrastructure intègre les enjeux d’économie d’espace et de maîtrise des déplacements.</t>
  </si>
  <si>
    <r>
      <t xml:space="preserve">Critères d'appréciation des projets INTERREG Caraïbes 21-27
</t>
    </r>
    <r>
      <rPr>
        <i/>
        <sz val="11"/>
        <color theme="0"/>
        <rFont val="Arial"/>
        <family val="2"/>
      </rPr>
      <t>Version 0.2</t>
    </r>
  </si>
  <si>
    <t>Projets d'études : la note hors bonification est inférieure à 72</t>
  </si>
  <si>
    <t>Projets d'études : la note hors bonification est comprise entre 72 et 120</t>
  </si>
  <si>
    <t>Projets d'études : la note hors bonification est supérieure ou égale à 120</t>
  </si>
  <si>
    <t>Projets d'études : la note hors bonification est inférieure à 70,5</t>
  </si>
  <si>
    <t>Projets d'études : la note hors bonification est comprise entre 70,5 et 117,5</t>
  </si>
  <si>
    <t>Projets d'études : la note hors bonification est supérieure ou égale à 117,5</t>
  </si>
  <si>
    <t>Autres projets : la note hors bonification est comprise entre 61,5 et 102,5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</si>
</sst>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sz val="11"/>
      <color rgb="FFFF0000"/>
      <name val="Calibri"/>
      <family val="2"/>
      <scheme val="minor"/>
    </font>
    <font>
      <sz val="11"/>
      <name val="Calibri"/>
      <family val="2"/>
      <scheme val="minor"/>
    </font>
    <font>
      <b/>
      <sz val="20"/>
      <color theme="3" tint="0.39997558519241921"/>
      <name val="Calibri"/>
      <family val="2"/>
      <scheme val="minor"/>
    </font>
    <font>
      <sz val="12"/>
      <color theme="1"/>
      <name val="Calibri"/>
      <family val="2"/>
      <scheme val="minor"/>
    </font>
    <font>
      <b/>
      <sz val="12"/>
      <color rgb="FFFF0000"/>
      <name val="Calibri"/>
      <family val="2"/>
      <scheme val="minor"/>
    </font>
    <font>
      <b/>
      <sz val="20"/>
      <color rgb="FF002060"/>
      <name val="Calibri"/>
      <family val="2"/>
      <scheme val="minor"/>
    </font>
    <font>
      <sz val="11"/>
      <color rgb="FF002060"/>
      <name val="Calibri"/>
      <family val="2"/>
      <scheme val="minor"/>
    </font>
    <font>
      <sz val="20"/>
      <color rgb="FF002060"/>
      <name val="Calibri"/>
      <family val="2"/>
      <scheme val="minor"/>
    </font>
    <font>
      <b/>
      <sz val="12"/>
      <color rgb="FF002060"/>
      <name val="Calibri"/>
      <family val="2"/>
      <scheme val="minor"/>
    </font>
    <font>
      <b/>
      <sz val="12"/>
      <name val="Calibri"/>
      <family val="2"/>
      <scheme val="minor"/>
    </font>
    <font>
      <sz val="12"/>
      <name val="Calibri"/>
      <family val="2"/>
      <scheme val="minor"/>
    </font>
    <font>
      <b/>
      <sz val="12"/>
      <color rgb="FF3F3F3F"/>
      <name val="Calibri"/>
      <family val="2"/>
      <scheme val="minor"/>
    </font>
    <font>
      <sz val="11"/>
      <color theme="1"/>
      <name val="Arial"/>
      <family val="2"/>
    </font>
    <font>
      <b/>
      <sz val="11"/>
      <color theme="1"/>
      <name val="Arial"/>
      <family val="2"/>
    </font>
    <font>
      <b/>
      <sz val="11"/>
      <color rgb="FF002060"/>
      <name val="Arial"/>
      <family val="2"/>
    </font>
    <font>
      <sz val="11"/>
      <color rgb="FF000000"/>
      <name val="Arial"/>
      <family val="2"/>
    </font>
    <font>
      <b/>
      <sz val="11"/>
      <name val="Arial"/>
      <family val="2"/>
    </font>
    <font>
      <b/>
      <sz val="11"/>
      <color theme="0"/>
      <name val="Arial"/>
      <family val="2"/>
    </font>
    <font>
      <i/>
      <sz val="11"/>
      <color theme="0"/>
      <name val="Arial"/>
      <family val="2"/>
    </font>
    <font>
      <sz val="11"/>
      <color rgb="FF002060"/>
      <name val="Arial"/>
      <family val="2"/>
    </font>
    <font>
      <sz val="11"/>
      <color rgb="FFFF0000"/>
      <name val="Arial"/>
      <family val="2"/>
    </font>
    <font>
      <b/>
      <sz val="11"/>
      <color rgb="FFFF0000"/>
      <name val="Arial"/>
      <family val="2"/>
    </font>
    <font>
      <sz val="11"/>
      <name val="Arial"/>
      <family val="2"/>
    </font>
    <font>
      <b/>
      <sz val="11"/>
      <color theme="3" tint="0.39997558519241921"/>
      <name val="Arial"/>
      <family val="2"/>
    </font>
    <font>
      <b/>
      <sz val="11"/>
      <color theme="1"/>
      <name val="Calibri"/>
      <family val="2"/>
      <scheme val="minor"/>
    </font>
    <font>
      <sz val="8"/>
      <name val="Calibri"/>
      <family val="2"/>
      <scheme val="minor"/>
    </font>
    <font>
      <b/>
      <sz val="11"/>
      <name val="Calibri"/>
      <family val="2"/>
      <scheme val="minor"/>
    </font>
    <font>
      <b/>
      <sz val="20"/>
      <name val="Calibri"/>
      <family val="2"/>
      <scheme val="minor"/>
    </font>
    <font>
      <sz val="12"/>
      <name val="Arial"/>
      <family val="2"/>
    </font>
    <font>
      <b/>
      <sz val="12"/>
      <name val="Arial"/>
      <family val="2"/>
    </font>
    <font>
      <b/>
      <sz val="11"/>
      <color rgb="FF002060"/>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3" tint="0.39997558519241921"/>
        <bgColor indexed="64"/>
      </patternFill>
    </fill>
    <fill>
      <patternFill patternType="solid">
        <fgColor rgb="FFFFC000"/>
        <bgColor indexed="64"/>
      </patternFill>
    </fill>
    <fill>
      <patternFill patternType="solid">
        <fgColor theme="9" tint="0.79998168889431442"/>
        <bgColor indexed="64"/>
      </patternFill>
    </fill>
    <fill>
      <patternFill patternType="solid">
        <fgColor theme="3" tint="0.39997558519241921"/>
        <bgColor theme="6"/>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2F2F2"/>
      </patternFill>
    </fill>
    <fill>
      <patternFill patternType="solid">
        <fgColor rgb="FFFFFF00"/>
        <bgColor indexed="64"/>
      </patternFill>
    </fill>
    <fill>
      <patternFill patternType="solid">
        <fgColor theme="9" tint="0.59999389629810485"/>
        <bgColor indexed="64"/>
      </patternFill>
    </fill>
  </fills>
  <borders count="5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medium">
        <color theme="6" tint="-0.499984740745262"/>
      </right>
      <top style="medium">
        <color indexed="64"/>
      </top>
      <bottom/>
      <diagonal/>
    </border>
    <border>
      <left/>
      <right style="thin">
        <color theme="6" tint="-0.499984740745262"/>
      </right>
      <top style="medium">
        <color indexed="64"/>
      </top>
      <bottom/>
      <diagonal/>
    </border>
    <border>
      <left style="thin">
        <color theme="6" tint="-0.499984740745262"/>
      </left>
      <right style="thin">
        <color theme="6" tint="-0.499984740745262"/>
      </right>
      <top style="medium">
        <color indexed="64"/>
      </top>
      <bottom/>
      <diagonal/>
    </border>
    <border>
      <left style="thin">
        <color theme="6" tint="-0.499984740745262"/>
      </left>
      <right style="medium">
        <color indexed="64"/>
      </right>
      <top style="medium">
        <color indexed="64"/>
      </top>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rgb="FF3F3F3F"/>
      </left>
      <right style="thin">
        <color rgb="FF3F3F3F"/>
      </right>
      <top style="thin">
        <color rgb="FF3F3F3F"/>
      </top>
      <bottom style="thin">
        <color rgb="FF3F3F3F"/>
      </bottom>
      <diagonal/>
    </border>
    <border>
      <left style="thin">
        <color auto="1"/>
      </left>
      <right style="thin">
        <color auto="1"/>
      </right>
      <top style="medium">
        <color auto="1"/>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indexed="64"/>
      </left>
      <right style="thin">
        <color auto="1"/>
      </right>
      <top/>
      <bottom style="medium">
        <color indexed="64"/>
      </bottom>
      <diagonal/>
    </border>
    <border>
      <left style="thin">
        <color auto="1"/>
      </left>
      <right style="medium">
        <color indexed="64"/>
      </right>
      <top/>
      <bottom style="thin">
        <color auto="1"/>
      </bottom>
      <diagonal/>
    </border>
    <border>
      <left style="medium">
        <color indexed="64"/>
      </left>
      <right style="thin">
        <color auto="1"/>
      </right>
      <top/>
      <bottom style="thin">
        <color auto="1"/>
      </bottom>
      <diagonal/>
    </border>
    <border>
      <left style="thin">
        <color auto="1"/>
      </left>
      <right style="medium">
        <color indexed="64"/>
      </right>
      <top style="medium">
        <color indexed="64"/>
      </top>
      <bottom/>
      <diagonal/>
    </border>
    <border>
      <left style="thin">
        <color theme="6" tint="-0.499984740745262"/>
      </left>
      <right/>
      <top/>
      <bottom/>
      <diagonal/>
    </border>
    <border>
      <left/>
      <right style="thin">
        <color theme="6" tint="-0.499984740745262"/>
      </right>
      <top/>
      <bottom/>
      <diagonal/>
    </border>
    <border>
      <left style="thin">
        <color theme="6" tint="-0.499984740745262"/>
      </left>
      <right/>
      <top style="medium">
        <color indexed="64"/>
      </top>
      <bottom/>
      <diagonal/>
    </border>
    <border>
      <left style="medium">
        <color indexed="64"/>
      </left>
      <right/>
      <top style="medium">
        <color indexed="64"/>
      </top>
      <bottom style="thin">
        <color auto="1"/>
      </bottom>
      <diagonal/>
    </border>
    <border>
      <left style="medium">
        <color indexed="64"/>
      </left>
      <right/>
      <top style="thin">
        <color indexed="64"/>
      </top>
      <bottom style="thin">
        <color indexed="64"/>
      </bottom>
      <diagonal/>
    </border>
    <border>
      <left style="medium">
        <color indexed="64"/>
      </left>
      <right style="medium">
        <color theme="6" tint="-0.499984740745262"/>
      </right>
      <top style="medium">
        <color indexed="64"/>
      </top>
      <bottom style="medium">
        <color indexed="64"/>
      </bottom>
      <diagonal/>
    </border>
    <border>
      <left/>
      <right style="thin">
        <color theme="6" tint="-0.499984740745262"/>
      </right>
      <top style="medium">
        <color indexed="64"/>
      </top>
      <bottom style="medium">
        <color indexed="64"/>
      </bottom>
      <diagonal/>
    </border>
    <border>
      <left style="thin">
        <color theme="6" tint="-0.499984740745262"/>
      </left>
      <right style="thin">
        <color theme="6" tint="-0.499984740745262"/>
      </right>
      <top style="medium">
        <color indexed="64"/>
      </top>
      <bottom style="medium">
        <color indexed="64"/>
      </bottom>
      <diagonal/>
    </border>
    <border>
      <left style="thin">
        <color theme="6" tint="-0.499984740745262"/>
      </left>
      <right style="medium">
        <color indexed="64"/>
      </right>
      <top style="medium">
        <color indexed="64"/>
      </top>
      <bottom style="medium">
        <color indexed="64"/>
      </bottom>
      <diagonal/>
    </border>
    <border>
      <left style="thin">
        <color theme="6" tint="-0.499984740745262"/>
      </left>
      <right/>
      <top style="medium">
        <color indexed="64"/>
      </top>
      <bottom style="medium">
        <color indexed="64"/>
      </bottom>
      <diagonal/>
    </border>
    <border>
      <left/>
      <right/>
      <top style="medium">
        <color indexed="64"/>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thin">
        <color indexed="64"/>
      </left>
      <right style="thin">
        <color indexed="64"/>
      </right>
      <top style="thin">
        <color theme="0"/>
      </top>
      <bottom style="thin">
        <color indexed="64"/>
      </bottom>
      <diagonal/>
    </border>
  </borders>
  <cellStyleXfs count="2">
    <xf numFmtId="0" fontId="0" fillId="0" borderId="0"/>
    <xf numFmtId="0" fontId="12" fillId="10" borderId="15" applyNumberFormat="0" applyAlignment="0" applyProtection="0"/>
  </cellStyleXfs>
  <cellXfs count="384">
    <xf numFmtId="0" fontId="0" fillId="0" borderId="0" xfId="0"/>
    <xf numFmtId="0" fontId="0" fillId="0" borderId="0" xfId="0" applyAlignment="1">
      <alignment wrapText="1"/>
    </xf>
    <xf numFmtId="0" fontId="0" fillId="0" borderId="0" xfId="0" applyAlignment="1">
      <alignment horizontal="center" vertical="center"/>
    </xf>
    <xf numFmtId="0" fontId="3" fillId="0" borderId="0" xfId="0" applyFont="1"/>
    <xf numFmtId="0" fontId="3" fillId="0" borderId="0" xfId="0" applyFont="1" applyAlignment="1">
      <alignment wrapText="1"/>
    </xf>
    <xf numFmtId="0" fontId="1" fillId="0" borderId="0" xfId="0" applyFont="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center" vertical="center" wrapText="1"/>
    </xf>
    <xf numFmtId="0" fontId="6" fillId="0" borderId="0" xfId="0" applyFont="1"/>
    <xf numFmtId="0" fontId="5" fillId="2" borderId="0" xfId="0" applyFont="1" applyFill="1" applyAlignment="1">
      <alignment horizontal="center" vertical="center" wrapText="1"/>
    </xf>
    <xf numFmtId="0" fontId="10" fillId="7" borderId="8"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wrapText="1"/>
    </xf>
    <xf numFmtId="0" fontId="2" fillId="8" borderId="1" xfId="0" applyFont="1" applyFill="1" applyBorder="1" applyAlignment="1">
      <alignment horizontal="left" vertical="center" wrapText="1"/>
    </xf>
    <xf numFmtId="0" fontId="0" fillId="8" borderId="1" xfId="0" applyFill="1" applyBorder="1" applyAlignment="1">
      <alignment horizontal="center" vertical="center"/>
    </xf>
    <xf numFmtId="0" fontId="0" fillId="8" borderId="1" xfId="0" applyFill="1" applyBorder="1"/>
    <xf numFmtId="0" fontId="0" fillId="8" borderId="12" xfId="0" applyFill="1" applyBorder="1"/>
    <xf numFmtId="0" fontId="2" fillId="9" borderId="1" xfId="0" applyFont="1" applyFill="1" applyBorder="1" applyAlignment="1">
      <alignment horizontal="left" vertical="center" wrapText="1"/>
    </xf>
    <xf numFmtId="0" fontId="0" fillId="9" borderId="1" xfId="0" applyFill="1" applyBorder="1" applyAlignment="1">
      <alignment horizontal="center" vertical="center"/>
    </xf>
    <xf numFmtId="0" fontId="0" fillId="9" borderId="1" xfId="0" applyFill="1" applyBorder="1"/>
    <xf numFmtId="0" fontId="0" fillId="9" borderId="12" xfId="0" applyFill="1" applyBorder="1"/>
    <xf numFmtId="0" fontId="0" fillId="8" borderId="13" xfId="0" applyFill="1" applyBorder="1" applyAlignment="1">
      <alignment horizontal="center" vertical="center"/>
    </xf>
    <xf numFmtId="0" fontId="0" fillId="8" borderId="13" xfId="0" applyFill="1" applyBorder="1"/>
    <xf numFmtId="0" fontId="0" fillId="8" borderId="14" xfId="0" applyFill="1" applyBorder="1"/>
    <xf numFmtId="0" fontId="13" fillId="0" borderId="0" xfId="0" applyFont="1"/>
    <xf numFmtId="0" fontId="13" fillId="0" borderId="0" xfId="0" applyFont="1" applyAlignment="1">
      <alignment wrapText="1"/>
    </xf>
    <xf numFmtId="0" fontId="13" fillId="0" borderId="0" xfId="0" applyFont="1" applyAlignment="1">
      <alignment horizontal="center" vertical="center"/>
    </xf>
    <xf numFmtId="0" fontId="20" fillId="0" borderId="0" xfId="0" applyFont="1" applyAlignment="1">
      <alignment vertical="center" wrapText="1"/>
    </xf>
    <xf numFmtId="0" fontId="20" fillId="0" borderId="0" xfId="0" applyFont="1" applyAlignment="1">
      <alignment horizontal="left" vertical="center" wrapText="1"/>
    </xf>
    <xf numFmtId="0" fontId="21" fillId="0" borderId="0" xfId="0" applyFont="1" applyAlignment="1">
      <alignment horizontal="left" vertical="center" wrapText="1"/>
    </xf>
    <xf numFmtId="0" fontId="23" fillId="9" borderId="1" xfId="0" applyFont="1" applyFill="1" applyBorder="1" applyAlignment="1">
      <alignment horizontal="left" vertical="center" wrapText="1"/>
    </xf>
    <xf numFmtId="0" fontId="13" fillId="9" borderId="1" xfId="0" applyFont="1" applyFill="1" applyBorder="1" applyAlignment="1">
      <alignment horizontal="center" vertical="center"/>
    </xf>
    <xf numFmtId="0" fontId="13" fillId="9" borderId="1" xfId="0" applyFont="1" applyFill="1" applyBorder="1"/>
    <xf numFmtId="0" fontId="13" fillId="9" borderId="12" xfId="0" applyFont="1" applyFill="1" applyBorder="1"/>
    <xf numFmtId="0" fontId="23" fillId="8" borderId="1" xfId="0" applyFont="1" applyFill="1" applyBorder="1" applyAlignment="1">
      <alignment horizontal="left" vertical="center" wrapText="1"/>
    </xf>
    <xf numFmtId="0" fontId="13" fillId="8" borderId="1" xfId="0" applyFont="1" applyFill="1" applyBorder="1" applyAlignment="1">
      <alignment horizontal="center" vertical="center"/>
    </xf>
    <xf numFmtId="0" fontId="13" fillId="8" borderId="1" xfId="0" applyFont="1" applyFill="1" applyBorder="1"/>
    <xf numFmtId="0" fontId="13" fillId="8" borderId="12" xfId="0" applyFont="1" applyFill="1" applyBorder="1"/>
    <xf numFmtId="0" fontId="13" fillId="8" borderId="13" xfId="0" applyFont="1" applyFill="1" applyBorder="1" applyAlignment="1">
      <alignment horizontal="center" vertical="center"/>
    </xf>
    <xf numFmtId="0" fontId="13" fillId="8" borderId="14" xfId="0" applyFont="1" applyFill="1" applyBorder="1"/>
    <xf numFmtId="0" fontId="24" fillId="0" borderId="0" xfId="0" applyFont="1" applyAlignment="1">
      <alignment wrapText="1"/>
    </xf>
    <xf numFmtId="0" fontId="24" fillId="0" borderId="0" xfId="0" applyFont="1" applyAlignment="1">
      <alignment horizontal="center" vertical="center"/>
    </xf>
    <xf numFmtId="0" fontId="24" fillId="0" borderId="0" xfId="0" applyFont="1"/>
    <xf numFmtId="0" fontId="23" fillId="4" borderId="10" xfId="0" applyFont="1" applyFill="1" applyBorder="1" applyAlignment="1">
      <alignment horizontal="center" vertical="center" wrapText="1"/>
    </xf>
    <xf numFmtId="0" fontId="23" fillId="4" borderId="11" xfId="0" applyFont="1" applyFill="1" applyBorder="1" applyAlignment="1">
      <alignment horizontal="center" vertical="center" wrapText="1"/>
    </xf>
    <xf numFmtId="0" fontId="23" fillId="9" borderId="18" xfId="0" applyFont="1" applyFill="1" applyBorder="1" applyAlignment="1">
      <alignment horizontal="left" vertical="center" wrapText="1"/>
    </xf>
    <xf numFmtId="0" fontId="23" fillId="8" borderId="13" xfId="0" applyFont="1" applyFill="1" applyBorder="1" applyAlignment="1">
      <alignment horizontal="left" vertical="center" wrapText="1"/>
    </xf>
    <xf numFmtId="0" fontId="13" fillId="9" borderId="13" xfId="0" applyFont="1" applyFill="1" applyBorder="1" applyAlignment="1">
      <alignment horizontal="center" vertical="center"/>
    </xf>
    <xf numFmtId="0" fontId="23" fillId="9" borderId="13" xfId="0" applyFont="1" applyFill="1" applyBorder="1" applyAlignment="1">
      <alignment horizontal="left" vertical="center" wrapText="1"/>
    </xf>
    <xf numFmtId="0" fontId="10" fillId="7" borderId="21" xfId="0" applyFont="1" applyFill="1" applyBorder="1" applyAlignment="1">
      <alignment horizontal="center" vertical="center" wrapText="1"/>
    </xf>
    <xf numFmtId="0" fontId="23" fillId="4" borderId="18" xfId="0" applyFont="1" applyFill="1" applyBorder="1" applyAlignment="1">
      <alignment horizontal="center" vertical="center" wrapText="1"/>
    </xf>
    <xf numFmtId="0" fontId="23" fillId="8" borderId="18" xfId="0" applyFont="1" applyFill="1" applyBorder="1" applyAlignment="1">
      <alignment horizontal="left" vertical="center" wrapText="1"/>
    </xf>
    <xf numFmtId="0" fontId="13" fillId="9" borderId="14" xfId="0" applyFont="1" applyFill="1" applyBorder="1"/>
    <xf numFmtId="0" fontId="6" fillId="0" borderId="0" xfId="0" applyFont="1" applyAlignment="1">
      <alignment horizontal="center" vertical="center" textRotation="90" wrapText="1"/>
    </xf>
    <xf numFmtId="0" fontId="23" fillId="0" borderId="0" xfId="0" applyFont="1" applyAlignment="1">
      <alignment horizontal="left" vertical="center" wrapText="1"/>
    </xf>
    <xf numFmtId="0" fontId="9" fillId="7" borderId="21" xfId="0" applyFont="1" applyFill="1" applyBorder="1" applyAlignment="1">
      <alignment horizontal="center" vertical="center" wrapText="1"/>
    </xf>
    <xf numFmtId="0" fontId="2" fillId="8" borderId="13" xfId="0" applyFont="1" applyFill="1" applyBorder="1" applyAlignment="1">
      <alignment horizontal="left" vertical="center" wrapText="1"/>
    </xf>
    <xf numFmtId="0" fontId="2" fillId="9" borderId="1" xfId="0" applyFont="1" applyFill="1" applyBorder="1" applyAlignment="1">
      <alignment horizontal="left" vertical="top" wrapText="1"/>
    </xf>
    <xf numFmtId="0" fontId="0" fillId="9" borderId="18" xfId="0" applyFill="1" applyBorder="1" applyAlignment="1">
      <alignment horizontal="center" vertical="center"/>
    </xf>
    <xf numFmtId="0" fontId="0" fillId="9" borderId="18" xfId="0" applyFill="1" applyBorder="1"/>
    <xf numFmtId="0" fontId="0" fillId="9" borderId="22" xfId="0" applyFill="1" applyBorder="1"/>
    <xf numFmtId="0" fontId="2" fillId="9" borderId="13" xfId="0" applyFont="1" applyFill="1" applyBorder="1" applyAlignment="1">
      <alignment horizontal="left" vertical="top" wrapText="1"/>
    </xf>
    <xf numFmtId="0" fontId="0" fillId="9" borderId="13" xfId="0" applyFill="1" applyBorder="1" applyAlignment="1">
      <alignment horizontal="center" vertical="center"/>
    </xf>
    <xf numFmtId="0" fontId="0" fillId="9" borderId="13" xfId="0" applyFill="1" applyBorder="1"/>
    <xf numFmtId="0" fontId="0" fillId="9" borderId="14" xfId="0" applyFill="1" applyBorder="1"/>
    <xf numFmtId="0" fontId="2" fillId="8" borderId="17" xfId="0" applyFont="1" applyFill="1" applyBorder="1" applyAlignment="1">
      <alignment horizontal="center" vertical="center"/>
    </xf>
    <xf numFmtId="0" fontId="0" fillId="8" borderId="18" xfId="0" applyFill="1" applyBorder="1" applyAlignment="1">
      <alignment horizontal="center" vertical="center"/>
    </xf>
    <xf numFmtId="0" fontId="21" fillId="9" borderId="18" xfId="0" applyFont="1" applyFill="1" applyBorder="1" applyAlignment="1">
      <alignment horizontal="center" vertical="center"/>
    </xf>
    <xf numFmtId="0" fontId="15" fillId="5" borderId="3" xfId="0" applyFont="1" applyFill="1" applyBorder="1" applyAlignment="1">
      <alignment horizontal="center" vertical="center"/>
    </xf>
    <xf numFmtId="0" fontId="18" fillId="3" borderId="3" xfId="0" applyFont="1" applyFill="1" applyBorder="1" applyAlignment="1">
      <alignment horizontal="center"/>
    </xf>
    <xf numFmtId="0" fontId="18" fillId="3" borderId="4" xfId="0" applyFont="1" applyFill="1" applyBorder="1" applyAlignment="1">
      <alignment horizontal="center"/>
    </xf>
    <xf numFmtId="0" fontId="18" fillId="3" borderId="2" xfId="0" applyFont="1" applyFill="1" applyBorder="1" applyAlignment="1">
      <alignment horizontal="center"/>
    </xf>
    <xf numFmtId="0" fontId="15" fillId="5" borderId="3"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10" fillId="4" borderId="1" xfId="0" applyFont="1" applyFill="1" applyBorder="1" applyAlignment="1">
      <alignment horizontal="center" vertical="center"/>
    </xf>
    <xf numFmtId="0" fontId="0" fillId="0" borderId="1" xfId="0" applyBorder="1"/>
    <xf numFmtId="0" fontId="2" fillId="8" borderId="17" xfId="0" applyFont="1" applyFill="1" applyBorder="1" applyAlignment="1">
      <alignment horizontal="left" vertical="center" wrapText="1"/>
    </xf>
    <xf numFmtId="0" fontId="2" fillId="8" borderId="1" xfId="0" applyFont="1" applyFill="1" applyBorder="1" applyAlignment="1">
      <alignment horizontal="center" vertical="center"/>
    </xf>
    <xf numFmtId="0" fontId="17" fillId="4" borderId="10" xfId="0" applyFont="1" applyFill="1" applyBorder="1" applyAlignment="1">
      <alignment horizontal="center" vertical="center" wrapText="1"/>
    </xf>
    <xf numFmtId="0" fontId="9" fillId="7" borderId="30" xfId="0" applyFont="1" applyFill="1" applyBorder="1" applyAlignment="1">
      <alignment horizontal="center" vertical="center" wrapText="1"/>
    </xf>
    <xf numFmtId="0" fontId="6" fillId="0" borderId="0" xfId="0" applyFont="1" applyAlignment="1">
      <alignment horizontal="left"/>
    </xf>
    <xf numFmtId="0" fontId="23" fillId="4" borderId="1" xfId="0" applyFont="1" applyFill="1" applyBorder="1" applyAlignment="1">
      <alignment horizontal="center" vertical="center" wrapText="1"/>
    </xf>
    <xf numFmtId="0" fontId="17" fillId="4" borderId="38" xfId="0" applyFont="1" applyFill="1" applyBorder="1" applyAlignment="1">
      <alignment horizontal="center" vertical="center" wrapText="1"/>
    </xf>
    <xf numFmtId="0" fontId="17" fillId="9" borderId="1" xfId="0" applyFont="1" applyFill="1" applyBorder="1" applyAlignment="1">
      <alignment horizontal="left" vertical="center" wrapText="1"/>
    </xf>
    <xf numFmtId="0" fontId="18" fillId="3" borderId="3" xfId="0" applyFont="1" applyFill="1" applyBorder="1"/>
    <xf numFmtId="0" fontId="18" fillId="3" borderId="4" xfId="0" applyFont="1" applyFill="1" applyBorder="1"/>
    <xf numFmtId="0" fontId="18" fillId="3" borderId="2" xfId="0" applyFont="1" applyFill="1" applyBorder="1"/>
    <xf numFmtId="0" fontId="13" fillId="0" borderId="1" xfId="0" applyFont="1" applyBorder="1" applyAlignment="1">
      <alignment horizontal="center" vertical="center"/>
    </xf>
    <xf numFmtId="0" fontId="13" fillId="0" borderId="0" xfId="0" applyFont="1" applyAlignment="1">
      <alignment horizontal="center"/>
    </xf>
    <xf numFmtId="0" fontId="18" fillId="3" borderId="3" xfId="0" applyFont="1" applyFill="1" applyBorder="1" applyAlignment="1">
      <alignment horizontal="left"/>
    </xf>
    <xf numFmtId="0" fontId="18" fillId="3" borderId="4" xfId="0" applyFont="1" applyFill="1" applyBorder="1" applyAlignment="1">
      <alignment horizontal="left"/>
    </xf>
    <xf numFmtId="0" fontId="18" fillId="3" borderId="2" xfId="0" applyFont="1" applyFill="1" applyBorder="1" applyAlignment="1">
      <alignment horizontal="left"/>
    </xf>
    <xf numFmtId="0" fontId="25" fillId="4" borderId="3" xfId="0" applyFont="1" applyFill="1" applyBorder="1" applyAlignment="1">
      <alignment horizontal="center" vertical="center"/>
    </xf>
    <xf numFmtId="0" fontId="1" fillId="11" borderId="1" xfId="0" applyFont="1" applyFill="1" applyBorder="1" applyAlignment="1">
      <alignment horizontal="center" vertical="center" wrapText="1"/>
    </xf>
    <xf numFmtId="0" fontId="25" fillId="11" borderId="1" xfId="0" applyFont="1" applyFill="1" applyBorder="1" applyAlignment="1">
      <alignment horizontal="center" vertical="center"/>
    </xf>
    <xf numFmtId="0" fontId="13" fillId="0" borderId="0" xfId="0" applyFont="1" applyAlignment="1">
      <alignment horizontal="left" vertical="center" wrapText="1"/>
    </xf>
    <xf numFmtId="0" fontId="13" fillId="0" borderId="0" xfId="0" applyFont="1" applyAlignment="1">
      <alignment vertical="center"/>
    </xf>
    <xf numFmtId="0" fontId="13" fillId="0" borderId="0" xfId="0" applyFont="1" applyAlignment="1">
      <alignment vertical="center" wrapText="1"/>
    </xf>
    <xf numFmtId="0" fontId="16" fillId="0" borderId="0" xfId="0" applyFont="1" applyAlignment="1">
      <alignment vertical="center" wrapText="1"/>
    </xf>
    <xf numFmtId="0" fontId="2" fillId="8" borderId="17" xfId="0" applyFont="1" applyFill="1" applyBorder="1"/>
    <xf numFmtId="0" fontId="2" fillId="8" borderId="24" xfId="0" applyFont="1" applyFill="1" applyBorder="1"/>
    <xf numFmtId="0" fontId="2" fillId="8" borderId="17" xfId="0" applyFont="1" applyFill="1" applyBorder="1" applyAlignment="1">
      <alignment horizontal="center"/>
    </xf>
    <xf numFmtId="0" fontId="2" fillId="8" borderId="24" xfId="0" applyFont="1" applyFill="1" applyBorder="1" applyAlignment="1">
      <alignment horizontal="center"/>
    </xf>
    <xf numFmtId="0" fontId="2" fillId="9" borderId="20" xfId="0" applyFont="1" applyFill="1" applyBorder="1" applyAlignment="1">
      <alignment horizontal="left" vertical="center" wrapText="1"/>
    </xf>
    <xf numFmtId="0" fontId="0" fillId="9" borderId="20" xfId="0" applyFill="1" applyBorder="1" applyAlignment="1">
      <alignment horizontal="center" vertical="center"/>
    </xf>
    <xf numFmtId="0" fontId="0" fillId="9" borderId="20" xfId="0" applyFill="1" applyBorder="1"/>
    <xf numFmtId="0" fontId="0" fillId="9" borderId="33" xfId="0" applyFill="1" applyBorder="1"/>
    <xf numFmtId="0" fontId="2" fillId="8" borderId="1" xfId="0" applyFont="1" applyFill="1" applyBorder="1" applyAlignment="1">
      <alignment horizontal="left" vertical="top" wrapText="1"/>
    </xf>
    <xf numFmtId="0" fontId="2" fillId="9" borderId="1" xfId="0" applyFont="1" applyFill="1" applyBorder="1" applyAlignment="1">
      <alignment horizontal="center" vertical="center"/>
    </xf>
    <xf numFmtId="0" fontId="2" fillId="9" borderId="1" xfId="0" applyFont="1" applyFill="1" applyBorder="1"/>
    <xf numFmtId="0" fontId="2" fillId="8" borderId="1" xfId="0" applyFont="1" applyFill="1" applyBorder="1"/>
    <xf numFmtId="0" fontId="2" fillId="8" borderId="1" xfId="0" applyFont="1" applyFill="1" applyBorder="1" applyAlignment="1">
      <alignment vertical="top" wrapText="1"/>
    </xf>
    <xf numFmtId="0" fontId="27" fillId="9" borderId="13" xfId="0" applyFont="1" applyFill="1" applyBorder="1" applyAlignment="1">
      <alignment horizontal="center" vertical="top" wrapText="1"/>
    </xf>
    <xf numFmtId="0" fontId="27" fillId="9" borderId="1" xfId="0" applyFont="1" applyFill="1" applyBorder="1" applyAlignment="1">
      <alignment horizontal="center" vertical="center" wrapText="1"/>
    </xf>
    <xf numFmtId="0" fontId="10" fillId="7" borderId="30" xfId="0" applyFont="1" applyFill="1" applyBorder="1" applyAlignment="1">
      <alignment horizontal="center" vertical="center" wrapText="1"/>
    </xf>
    <xf numFmtId="0" fontId="11" fillId="4" borderId="27" xfId="0" applyFont="1" applyFill="1" applyBorder="1" applyAlignment="1">
      <alignment horizontal="center" vertical="center" wrapText="1"/>
    </xf>
    <xf numFmtId="0" fontId="11" fillId="4" borderId="27" xfId="0" applyFont="1" applyFill="1" applyBorder="1" applyAlignment="1">
      <alignment horizontal="center" vertical="center"/>
    </xf>
    <xf numFmtId="0" fontId="11" fillId="4" borderId="35" xfId="0" applyFont="1" applyFill="1" applyBorder="1" applyAlignment="1">
      <alignment horizontal="center" vertical="center" wrapText="1"/>
    </xf>
    <xf numFmtId="0" fontId="10" fillId="8" borderId="1" xfId="0" applyFont="1" applyFill="1" applyBorder="1" applyAlignment="1">
      <alignment horizontal="center" vertical="center"/>
    </xf>
    <xf numFmtId="0" fontId="11" fillId="8" borderId="1" xfId="0" applyFont="1" applyFill="1" applyBorder="1" applyAlignment="1">
      <alignment horizontal="center" vertical="center"/>
    </xf>
    <xf numFmtId="0" fontId="11" fillId="8" borderId="1" xfId="0" applyFont="1" applyFill="1" applyBorder="1" applyAlignment="1">
      <alignment horizontal="center" vertical="center" wrapText="1"/>
    </xf>
    <xf numFmtId="0" fontId="10" fillId="4" borderId="18" xfId="0" applyFont="1" applyFill="1" applyBorder="1" applyAlignment="1">
      <alignment horizontal="center" vertical="center" wrapText="1"/>
    </xf>
    <xf numFmtId="0" fontId="17" fillId="4" borderId="18"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22" xfId="0" applyFont="1" applyFill="1" applyBorder="1" applyAlignment="1">
      <alignment horizontal="center" vertical="center" wrapText="1"/>
    </xf>
    <xf numFmtId="0" fontId="13" fillId="8" borderId="1" xfId="0" applyFont="1" applyFill="1" applyBorder="1" applyAlignment="1">
      <alignment vertical="center" wrapText="1"/>
    </xf>
    <xf numFmtId="0" fontId="13" fillId="8" borderId="1" xfId="0" applyFont="1" applyFill="1" applyBorder="1" applyAlignment="1">
      <alignment vertical="center"/>
    </xf>
    <xf numFmtId="0" fontId="13" fillId="9" borderId="1" xfId="0" applyFont="1" applyFill="1" applyBorder="1" applyAlignment="1">
      <alignment vertical="center" wrapText="1"/>
    </xf>
    <xf numFmtId="0" fontId="13" fillId="9" borderId="1" xfId="0" applyFont="1" applyFill="1" applyBorder="1" applyAlignment="1">
      <alignment vertical="center"/>
    </xf>
    <xf numFmtId="0" fontId="16" fillId="9" borderId="1" xfId="0" applyFont="1" applyFill="1" applyBorder="1" applyAlignment="1">
      <alignment vertical="center" wrapText="1"/>
    </xf>
    <xf numFmtId="0" fontId="25" fillId="8" borderId="13" xfId="0" applyFont="1" applyFill="1" applyBorder="1"/>
    <xf numFmtId="0" fontId="14" fillId="8" borderId="13" xfId="0" applyFont="1" applyFill="1" applyBorder="1" applyAlignment="1">
      <alignment vertical="center"/>
    </xf>
    <xf numFmtId="0" fontId="25" fillId="8" borderId="14" xfId="0" applyFont="1" applyFill="1" applyBorder="1"/>
    <xf numFmtId="0" fontId="25" fillId="8" borderId="13" xfId="0" applyFont="1" applyFill="1" applyBorder="1" applyAlignment="1">
      <alignment horizontal="center" vertical="center"/>
    </xf>
    <xf numFmtId="0" fontId="17" fillId="4" borderId="11" xfId="0" applyFont="1" applyFill="1" applyBorder="1" applyAlignment="1">
      <alignment horizontal="center" vertical="center" wrapText="1"/>
    </xf>
    <xf numFmtId="0" fontId="23" fillId="9" borderId="1" xfId="0" applyFont="1" applyFill="1" applyBorder="1" applyAlignment="1">
      <alignment horizontal="center" vertical="center"/>
    </xf>
    <xf numFmtId="0" fontId="23" fillId="9" borderId="1" xfId="0" applyFont="1" applyFill="1" applyBorder="1"/>
    <xf numFmtId="0" fontId="17" fillId="8" borderId="1" xfId="0" applyFont="1" applyFill="1" applyBorder="1" applyAlignment="1">
      <alignment horizontal="left" vertical="center" wrapText="1"/>
    </xf>
    <xf numFmtId="0" fontId="14" fillId="8" borderId="1" xfId="0" applyFont="1" applyFill="1" applyBorder="1" applyAlignment="1">
      <alignment horizontal="center" vertical="center"/>
    </xf>
    <xf numFmtId="0" fontId="14" fillId="8" borderId="1" xfId="0" applyFont="1" applyFill="1" applyBorder="1"/>
    <xf numFmtId="0" fontId="20" fillId="8" borderId="18" xfId="0" applyFont="1" applyFill="1" applyBorder="1" applyAlignment="1">
      <alignment horizontal="center" vertical="center"/>
    </xf>
    <xf numFmtId="0" fontId="20" fillId="8" borderId="1" xfId="0" applyFont="1" applyFill="1" applyBorder="1"/>
    <xf numFmtId="0" fontId="20" fillId="9" borderId="13" xfId="0" applyFont="1" applyFill="1" applyBorder="1" applyAlignment="1">
      <alignment horizontal="center" vertical="center"/>
    </xf>
    <xf numFmtId="0" fontId="20" fillId="9" borderId="1" xfId="0" applyFont="1" applyFill="1" applyBorder="1"/>
    <xf numFmtId="0" fontId="17" fillId="4" borderId="9" xfId="0" applyFont="1" applyFill="1" applyBorder="1" applyAlignment="1">
      <alignment horizontal="center" vertical="center" wrapText="1"/>
    </xf>
    <xf numFmtId="0" fontId="17" fillId="4" borderId="26" xfId="0" applyFont="1" applyFill="1" applyBorder="1" applyAlignment="1">
      <alignment horizontal="center" vertical="center" wrapText="1"/>
    </xf>
    <xf numFmtId="0" fontId="10" fillId="7" borderId="41" xfId="0" applyFont="1" applyFill="1" applyBorder="1" applyAlignment="1">
      <alignment horizontal="center" vertical="center" wrapText="1"/>
    </xf>
    <xf numFmtId="0" fontId="11" fillId="4" borderId="42" xfId="0" applyFont="1" applyFill="1" applyBorder="1" applyAlignment="1">
      <alignment horizontal="center" vertical="center" wrapText="1"/>
    </xf>
    <xf numFmtId="0" fontId="17" fillId="4" borderId="43" xfId="0" applyFont="1" applyFill="1" applyBorder="1" applyAlignment="1">
      <alignment horizontal="center" vertical="center" wrapText="1"/>
    </xf>
    <xf numFmtId="0" fontId="11" fillId="4" borderId="43" xfId="0" applyFont="1" applyFill="1" applyBorder="1" applyAlignment="1">
      <alignment horizontal="center" vertical="center"/>
    </xf>
    <xf numFmtId="0" fontId="11" fillId="4" borderId="43" xfId="0" applyFont="1" applyFill="1" applyBorder="1" applyAlignment="1">
      <alignment horizontal="center" vertical="center" wrapText="1"/>
    </xf>
    <xf numFmtId="0" fontId="11" fillId="4" borderId="44" xfId="0" applyFont="1" applyFill="1" applyBorder="1" applyAlignment="1">
      <alignment horizontal="center" vertical="center" wrapText="1"/>
    </xf>
    <xf numFmtId="0" fontId="2" fillId="8" borderId="18" xfId="0" applyFont="1" applyFill="1" applyBorder="1" applyAlignment="1">
      <alignment horizontal="center" vertical="center"/>
    </xf>
    <xf numFmtId="0" fontId="2" fillId="8" borderId="12" xfId="0" applyFont="1" applyFill="1" applyBorder="1"/>
    <xf numFmtId="0" fontId="2" fillId="9" borderId="12" xfId="0" applyFont="1" applyFill="1" applyBorder="1"/>
    <xf numFmtId="0" fontId="13" fillId="8" borderId="1" xfId="0" applyFont="1" applyFill="1" applyBorder="1" applyAlignment="1">
      <alignment horizontal="left" vertical="center" wrapText="1"/>
    </xf>
    <xf numFmtId="0" fontId="16" fillId="8" borderId="1" xfId="0" applyFont="1" applyFill="1" applyBorder="1" applyAlignment="1">
      <alignment vertical="center" wrapText="1"/>
    </xf>
    <xf numFmtId="0" fontId="13" fillId="9" borderId="1" xfId="0" applyFont="1" applyFill="1" applyBorder="1" applyAlignment="1">
      <alignment horizontal="left" vertical="center" wrapText="1"/>
    </xf>
    <xf numFmtId="0" fontId="13" fillId="9" borderId="13" xfId="0" applyFont="1" applyFill="1" applyBorder="1" applyAlignment="1">
      <alignment vertical="center"/>
    </xf>
    <xf numFmtId="0" fontId="23" fillId="8" borderId="13" xfId="0" applyFont="1" applyFill="1" applyBorder="1" applyAlignment="1">
      <alignment horizontal="center" vertical="center"/>
    </xf>
    <xf numFmtId="0" fontId="23" fillId="8" borderId="1" xfId="0" applyFont="1" applyFill="1" applyBorder="1"/>
    <xf numFmtId="0" fontId="23" fillId="9" borderId="20" xfId="0" applyFont="1" applyFill="1" applyBorder="1" applyAlignment="1">
      <alignment horizontal="left" vertical="center" wrapText="1"/>
    </xf>
    <xf numFmtId="0" fontId="21" fillId="9" borderId="20" xfId="0" applyFont="1" applyFill="1" applyBorder="1" applyAlignment="1">
      <alignment horizontal="center" vertical="center"/>
    </xf>
    <xf numFmtId="0" fontId="13" fillId="9" borderId="20" xfId="0" applyFont="1" applyFill="1" applyBorder="1"/>
    <xf numFmtId="0" fontId="10" fillId="7" borderId="28" xfId="0" applyFont="1" applyFill="1" applyBorder="1" applyAlignment="1">
      <alignment horizontal="center" vertical="center" wrapText="1"/>
    </xf>
    <xf numFmtId="0" fontId="17" fillId="4" borderId="16" xfId="0" applyFont="1" applyFill="1" applyBorder="1" applyAlignment="1">
      <alignment horizontal="center" vertical="center" wrapText="1"/>
    </xf>
    <xf numFmtId="0" fontId="17" fillId="4" borderId="45" xfId="0" applyFont="1" applyFill="1" applyBorder="1" applyAlignment="1">
      <alignment horizontal="center" vertical="center" wrapText="1"/>
    </xf>
    <xf numFmtId="0" fontId="17" fillId="4" borderId="44"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43" xfId="0" applyFont="1" applyFill="1" applyBorder="1" applyAlignment="1">
      <alignment horizontal="center" vertical="center"/>
    </xf>
    <xf numFmtId="0" fontId="10" fillId="4" borderId="43" xfId="0" applyFont="1" applyFill="1" applyBorder="1" applyAlignment="1">
      <alignment horizontal="center" vertical="center" wrapText="1"/>
    </xf>
    <xf numFmtId="0" fontId="10" fillId="4" borderId="44" xfId="0" applyFont="1" applyFill="1" applyBorder="1" applyAlignment="1">
      <alignment horizontal="center" vertical="center" wrapText="1"/>
    </xf>
    <xf numFmtId="0" fontId="11" fillId="4" borderId="18" xfId="0" applyFont="1" applyFill="1" applyBorder="1" applyAlignment="1">
      <alignment horizontal="center" vertical="center" wrapText="1"/>
    </xf>
    <xf numFmtId="0" fontId="11" fillId="4" borderId="18" xfId="0" applyFont="1" applyFill="1" applyBorder="1" applyAlignment="1">
      <alignment horizontal="center" vertical="center"/>
    </xf>
    <xf numFmtId="0" fontId="11" fillId="4" borderId="22" xfId="0" applyFont="1" applyFill="1" applyBorder="1" applyAlignment="1">
      <alignment horizontal="center" vertical="center" wrapText="1"/>
    </xf>
    <xf numFmtId="0" fontId="27" fillId="9" borderId="13" xfId="0" applyFont="1" applyFill="1" applyBorder="1" applyAlignment="1">
      <alignment horizontal="left" vertical="top" wrapText="1"/>
    </xf>
    <xf numFmtId="0" fontId="10" fillId="4" borderId="9" xfId="0" applyFont="1" applyFill="1" applyBorder="1" applyAlignment="1">
      <alignment horizontal="center" vertical="center" wrapText="1"/>
    </xf>
    <xf numFmtId="0" fontId="10" fillId="4" borderId="10" xfId="0" applyFont="1" applyFill="1" applyBorder="1" applyAlignment="1">
      <alignment horizontal="center" vertical="center"/>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4" fillId="8" borderId="1" xfId="0" applyFont="1" applyFill="1" applyBorder="1" applyAlignment="1">
      <alignment horizontal="center" vertical="center"/>
    </xf>
    <xf numFmtId="0" fontId="4" fillId="8" borderId="1" xfId="0" applyFont="1" applyFill="1" applyBorder="1" applyAlignment="1">
      <alignment horizontal="center" vertical="center" wrapText="1"/>
    </xf>
    <xf numFmtId="0" fontId="13" fillId="8" borderId="18" xfId="0" applyFont="1" applyFill="1" applyBorder="1" applyAlignment="1">
      <alignment vertical="center" wrapText="1"/>
    </xf>
    <xf numFmtId="0" fontId="13" fillId="8" borderId="18" xfId="0" applyFont="1" applyFill="1" applyBorder="1" applyAlignment="1">
      <alignment vertical="center"/>
    </xf>
    <xf numFmtId="0" fontId="25" fillId="9" borderId="1" xfId="0" applyFont="1" applyFill="1" applyBorder="1"/>
    <xf numFmtId="0" fontId="14" fillId="9" borderId="1" xfId="0" applyFont="1" applyFill="1" applyBorder="1" applyAlignment="1">
      <alignment vertical="center"/>
    </xf>
    <xf numFmtId="0" fontId="23" fillId="8" borderId="1" xfId="0" applyFont="1" applyFill="1" applyBorder="1" applyAlignment="1">
      <alignment horizontal="center" vertical="center"/>
    </xf>
    <xf numFmtId="0" fontId="23" fillId="9" borderId="18" xfId="0" applyFont="1" applyFill="1" applyBorder="1" applyAlignment="1">
      <alignment horizontal="center" vertical="center"/>
    </xf>
    <xf numFmtId="0" fontId="14" fillId="9" borderId="1" xfId="0" applyFont="1" applyFill="1" applyBorder="1" applyAlignment="1">
      <alignment horizontal="center" vertical="center"/>
    </xf>
    <xf numFmtId="0" fontId="14" fillId="9" borderId="1" xfId="0" applyFont="1" applyFill="1" applyBorder="1"/>
    <xf numFmtId="0" fontId="23" fillId="9" borderId="20" xfId="0" applyFont="1" applyFill="1" applyBorder="1" applyAlignment="1">
      <alignment horizontal="center" vertical="center"/>
    </xf>
    <xf numFmtId="0" fontId="23" fillId="9" borderId="20" xfId="0" applyFont="1" applyFill="1" applyBorder="1"/>
    <xf numFmtId="0" fontId="23" fillId="4" borderId="16" xfId="0" applyFont="1" applyFill="1" applyBorder="1" applyAlignment="1">
      <alignment horizontal="center" vertical="center" wrapText="1"/>
    </xf>
    <xf numFmtId="0" fontId="23" fillId="4" borderId="44" xfId="0" applyFont="1" applyFill="1" applyBorder="1" applyAlignment="1">
      <alignment horizontal="center" vertical="center" wrapText="1"/>
    </xf>
    <xf numFmtId="0" fontId="13" fillId="9" borderId="20" xfId="0" applyFont="1" applyFill="1" applyBorder="1" applyAlignment="1">
      <alignment horizontal="center" vertical="center"/>
    </xf>
    <xf numFmtId="0" fontId="23" fillId="8" borderId="20" xfId="0" applyFont="1" applyFill="1" applyBorder="1" applyAlignment="1">
      <alignment horizontal="left" vertical="center" wrapText="1"/>
    </xf>
    <xf numFmtId="0" fontId="13" fillId="8" borderId="20" xfId="0" applyFont="1" applyFill="1" applyBorder="1" applyAlignment="1">
      <alignment horizontal="center" vertical="center"/>
    </xf>
    <xf numFmtId="0" fontId="13" fillId="8" borderId="20" xfId="0" applyFont="1" applyFill="1" applyBorder="1"/>
    <xf numFmtId="0" fontId="23" fillId="4" borderId="29" xfId="0" applyFont="1" applyFill="1" applyBorder="1" applyAlignment="1">
      <alignment horizontal="center" vertical="center" wrapText="1"/>
    </xf>
    <xf numFmtId="0" fontId="2" fillId="8" borderId="13" xfId="0" applyFont="1" applyFill="1" applyBorder="1" applyAlignment="1">
      <alignment horizontal="center" vertical="center"/>
    </xf>
    <xf numFmtId="0" fontId="2" fillId="9" borderId="13" xfId="0" applyFont="1" applyFill="1" applyBorder="1" applyAlignment="1">
      <alignment horizontal="center" vertical="center"/>
    </xf>
    <xf numFmtId="0" fontId="27" fillId="9" borderId="13" xfId="0" applyFont="1" applyFill="1" applyBorder="1" applyAlignment="1">
      <alignment horizontal="center" vertical="center"/>
    </xf>
    <xf numFmtId="0" fontId="29" fillId="4" borderId="18" xfId="0" applyFont="1" applyFill="1" applyBorder="1" applyAlignment="1">
      <alignment horizontal="center" vertical="center" wrapText="1"/>
    </xf>
    <xf numFmtId="0" fontId="30" fillId="4" borderId="18" xfId="0" applyFont="1" applyFill="1" applyBorder="1" applyAlignment="1">
      <alignment horizontal="center" vertical="center"/>
    </xf>
    <xf numFmtId="0" fontId="29" fillId="4" borderId="18" xfId="0" applyFont="1" applyFill="1" applyBorder="1" applyAlignment="1">
      <alignment horizontal="center" vertical="center"/>
    </xf>
    <xf numFmtId="0" fontId="29" fillId="4" borderId="11" xfId="0" applyFont="1" applyFill="1" applyBorder="1" applyAlignment="1">
      <alignment horizontal="center" vertical="center" wrapText="1"/>
    </xf>
    <xf numFmtId="0" fontId="30" fillId="4" borderId="18" xfId="0" applyFont="1" applyFill="1" applyBorder="1" applyAlignment="1">
      <alignment horizontal="center" vertical="center" wrapText="1"/>
    </xf>
    <xf numFmtId="0" fontId="30" fillId="7" borderId="21" xfId="0" applyFont="1" applyFill="1" applyBorder="1" applyAlignment="1">
      <alignment horizontal="center" vertical="center" wrapText="1"/>
    </xf>
    <xf numFmtId="0" fontId="30" fillId="7" borderId="8" xfId="0" applyFont="1" applyFill="1" applyBorder="1" applyAlignment="1">
      <alignment horizontal="center" vertical="center" wrapText="1"/>
    </xf>
    <xf numFmtId="0" fontId="30" fillId="4" borderId="9" xfId="0" applyFont="1" applyFill="1" applyBorder="1" applyAlignment="1">
      <alignment horizontal="center" vertical="center" wrapText="1"/>
    </xf>
    <xf numFmtId="0" fontId="30" fillId="4" borderId="10" xfId="0" applyFont="1" applyFill="1" applyBorder="1" applyAlignment="1">
      <alignment horizontal="center" vertical="center"/>
    </xf>
    <xf numFmtId="0" fontId="30" fillId="4" borderId="10" xfId="0" applyFont="1" applyFill="1" applyBorder="1" applyAlignment="1">
      <alignment horizontal="center" vertical="center" wrapText="1"/>
    </xf>
    <xf numFmtId="0" fontId="30" fillId="4" borderId="11" xfId="0" applyFont="1" applyFill="1" applyBorder="1" applyAlignment="1">
      <alignment horizontal="center" vertical="center" wrapText="1"/>
    </xf>
    <xf numFmtId="0" fontId="30" fillId="4" borderId="22" xfId="0" applyFont="1" applyFill="1" applyBorder="1" applyAlignment="1">
      <alignment horizontal="center" vertical="center" wrapText="1"/>
    </xf>
    <xf numFmtId="0" fontId="27" fillId="9" borderId="13" xfId="0" applyFont="1" applyFill="1" applyBorder="1" applyAlignment="1">
      <alignment horizontal="left" vertical="center" wrapText="1"/>
    </xf>
    <xf numFmtId="0" fontId="11" fillId="7" borderId="30" xfId="0" applyFont="1" applyFill="1" applyBorder="1" applyAlignment="1">
      <alignment horizontal="center" vertical="center" wrapText="1"/>
    </xf>
    <xf numFmtId="0" fontId="17" fillId="8" borderId="13" xfId="0" applyFont="1" applyFill="1" applyBorder="1" applyAlignment="1">
      <alignment horizontal="left" vertical="center" wrapText="1"/>
    </xf>
    <xf numFmtId="0" fontId="14" fillId="8" borderId="13" xfId="0" applyFont="1" applyFill="1" applyBorder="1" applyAlignment="1">
      <alignment horizontal="center" vertical="center"/>
    </xf>
    <xf numFmtId="0" fontId="14" fillId="8" borderId="14" xfId="0" applyFont="1" applyFill="1" applyBorder="1"/>
    <xf numFmtId="0" fontId="23" fillId="8" borderId="12" xfId="0" applyFont="1" applyFill="1" applyBorder="1"/>
    <xf numFmtId="0" fontId="23" fillId="9" borderId="12" xfId="0" applyFont="1" applyFill="1" applyBorder="1"/>
    <xf numFmtId="0" fontId="17" fillId="9" borderId="13" xfId="0" applyFont="1" applyFill="1" applyBorder="1" applyAlignment="1">
      <alignment horizontal="left" vertical="center" wrapText="1"/>
    </xf>
    <xf numFmtId="0" fontId="11" fillId="7" borderId="21" xfId="0" applyFont="1" applyFill="1" applyBorder="1" applyAlignment="1">
      <alignment horizontal="center" vertical="center" wrapText="1"/>
    </xf>
    <xf numFmtId="0" fontId="17" fillId="4" borderId="22" xfId="0" applyFont="1" applyFill="1" applyBorder="1" applyAlignment="1">
      <alignment horizontal="center" vertical="center" wrapText="1"/>
    </xf>
    <xf numFmtId="0" fontId="23" fillId="8" borderId="14" xfId="0" applyFont="1" applyFill="1" applyBorder="1"/>
    <xf numFmtId="0" fontId="17" fillId="9" borderId="20" xfId="0" applyFont="1" applyFill="1" applyBorder="1" applyAlignment="1">
      <alignment horizontal="left" vertical="center" wrapText="1"/>
    </xf>
    <xf numFmtId="0" fontId="14" fillId="9" borderId="20" xfId="0" applyFont="1" applyFill="1" applyBorder="1" applyAlignment="1">
      <alignment horizontal="center" vertical="center"/>
    </xf>
    <xf numFmtId="0" fontId="2" fillId="8" borderId="13" xfId="0" applyFont="1" applyFill="1" applyBorder="1"/>
    <xf numFmtId="0" fontId="2" fillId="8" borderId="14" xfId="0" applyFont="1" applyFill="1" applyBorder="1"/>
    <xf numFmtId="0" fontId="27" fillId="8" borderId="13" xfId="0" applyFont="1" applyFill="1" applyBorder="1"/>
    <xf numFmtId="0" fontId="2" fillId="9" borderId="13" xfId="0" applyFont="1" applyFill="1" applyBorder="1" applyAlignment="1">
      <alignment horizontal="left" vertical="center" wrapText="1"/>
    </xf>
    <xf numFmtId="0" fontId="2" fillId="9" borderId="13" xfId="0" applyFont="1" applyFill="1" applyBorder="1"/>
    <xf numFmtId="0" fontId="2" fillId="9" borderId="14" xfId="0" applyFont="1" applyFill="1" applyBorder="1"/>
    <xf numFmtId="0" fontId="27" fillId="9" borderId="13" xfId="0" applyFont="1" applyFill="1" applyBorder="1"/>
    <xf numFmtId="0" fontId="27" fillId="9" borderId="14" xfId="0" applyFont="1" applyFill="1" applyBorder="1"/>
    <xf numFmtId="0" fontId="9" fillId="4" borderId="18" xfId="0" applyFont="1" applyFill="1" applyBorder="1" applyAlignment="1">
      <alignment horizontal="center" vertical="center" wrapText="1"/>
    </xf>
    <xf numFmtId="0" fontId="15" fillId="4" borderId="18" xfId="0" applyFont="1" applyFill="1" applyBorder="1" applyAlignment="1">
      <alignment horizontal="center" vertical="center" wrapText="1"/>
    </xf>
    <xf numFmtId="0" fontId="9" fillId="4" borderId="18" xfId="0" applyFont="1" applyFill="1" applyBorder="1" applyAlignment="1">
      <alignment horizontal="center" vertical="center"/>
    </xf>
    <xf numFmtId="0" fontId="9" fillId="4" borderId="22" xfId="0" applyFont="1" applyFill="1" applyBorder="1" applyAlignment="1">
      <alignment horizontal="center" vertical="center" wrapText="1"/>
    </xf>
    <xf numFmtId="0" fontId="25" fillId="9" borderId="13" xfId="0" applyFont="1" applyFill="1" applyBorder="1" applyAlignment="1">
      <alignment horizontal="center" vertical="center"/>
    </xf>
    <xf numFmtId="0" fontId="25" fillId="9" borderId="13" xfId="0" applyFont="1" applyFill="1" applyBorder="1"/>
    <xf numFmtId="0" fontId="25" fillId="9" borderId="14" xfId="0" applyFont="1" applyFill="1" applyBorder="1"/>
    <xf numFmtId="0" fontId="7" fillId="8" borderId="1" xfId="0" applyFont="1" applyFill="1" applyBorder="1" applyAlignment="1">
      <alignment horizontal="center" vertical="center"/>
    </xf>
    <xf numFmtId="0" fontId="7" fillId="8" borderId="1" xfId="0" applyFont="1" applyFill="1" applyBorder="1"/>
    <xf numFmtId="0" fontId="7" fillId="9" borderId="1" xfId="0" applyFont="1" applyFill="1" applyBorder="1" applyAlignment="1">
      <alignment horizontal="center" vertical="center"/>
    </xf>
    <xf numFmtId="0" fontId="7" fillId="9" borderId="1" xfId="0" applyFont="1" applyFill="1" applyBorder="1"/>
    <xf numFmtId="0" fontId="15" fillId="4" borderId="10" xfId="0" applyFont="1" applyFill="1" applyBorder="1" applyAlignment="1">
      <alignment horizontal="center" vertical="center" wrapText="1"/>
    </xf>
    <xf numFmtId="0" fontId="9" fillId="4" borderId="27" xfId="0" applyFont="1" applyFill="1" applyBorder="1" applyAlignment="1">
      <alignment horizontal="center" vertical="center" wrapText="1"/>
    </xf>
    <xf numFmtId="0" fontId="9" fillId="4" borderId="27" xfId="0" applyFont="1" applyFill="1" applyBorder="1" applyAlignment="1">
      <alignment horizontal="center" vertical="center"/>
    </xf>
    <xf numFmtId="0" fontId="9" fillId="4" borderId="35" xfId="0" applyFont="1" applyFill="1" applyBorder="1" applyAlignment="1">
      <alignment horizontal="center" vertical="center" wrapText="1"/>
    </xf>
    <xf numFmtId="0" fontId="27" fillId="8" borderId="1" xfId="0" applyFont="1" applyFill="1" applyBorder="1" applyAlignment="1">
      <alignment horizontal="center" vertical="center" wrapText="1"/>
    </xf>
    <xf numFmtId="0" fontId="31" fillId="9" borderId="13" xfId="0" applyFont="1" applyFill="1" applyBorder="1" applyAlignment="1">
      <alignment horizontal="left" vertical="center" wrapText="1"/>
    </xf>
    <xf numFmtId="0" fontId="17" fillId="8" borderId="20" xfId="0" applyFont="1" applyFill="1" applyBorder="1" applyAlignment="1">
      <alignment horizontal="left" vertical="center" wrapText="1"/>
    </xf>
    <xf numFmtId="0" fontId="14" fillId="8" borderId="20" xfId="0" applyFont="1" applyFill="1" applyBorder="1" applyAlignment="1">
      <alignment horizontal="center" vertical="center"/>
    </xf>
    <xf numFmtId="0" fontId="14" fillId="8" borderId="20" xfId="0" applyFont="1" applyFill="1" applyBorder="1"/>
    <xf numFmtId="0" fontId="23" fillId="8" borderId="18" xfId="0" applyFont="1" applyFill="1" applyBorder="1" applyAlignment="1">
      <alignment horizontal="center" vertical="center"/>
    </xf>
    <xf numFmtId="0" fontId="23" fillId="9" borderId="13" xfId="0" applyFont="1" applyFill="1" applyBorder="1" applyAlignment="1">
      <alignment horizontal="center" vertical="center"/>
    </xf>
    <xf numFmtId="0" fontId="23" fillId="9" borderId="14" xfId="0" applyFont="1" applyFill="1" applyBorder="1"/>
    <xf numFmtId="0" fontId="10" fillId="4" borderId="27"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4" borderId="35" xfId="0" applyFont="1" applyFill="1" applyBorder="1" applyAlignment="1">
      <alignment horizontal="center" vertical="center" wrapText="1"/>
    </xf>
    <xf numFmtId="0" fontId="14" fillId="9" borderId="13" xfId="0" applyFont="1" applyFill="1" applyBorder="1" applyAlignment="1">
      <alignment vertical="center"/>
    </xf>
    <xf numFmtId="0" fontId="17" fillId="9" borderId="1" xfId="0" applyFont="1" applyFill="1" applyBorder="1" applyAlignment="1">
      <alignment horizontal="center" vertical="center"/>
    </xf>
    <xf numFmtId="0" fontId="17" fillId="9" borderId="1" xfId="0" applyFont="1" applyFill="1" applyBorder="1"/>
    <xf numFmtId="0" fontId="23" fillId="8" borderId="1" xfId="0" applyFont="1" applyFill="1" applyBorder="1" applyAlignment="1">
      <alignment vertical="center" wrapText="1"/>
    </xf>
    <xf numFmtId="0" fontId="23" fillId="8" borderId="1" xfId="0" applyFont="1" applyFill="1" applyBorder="1" applyAlignment="1">
      <alignment vertical="center"/>
    </xf>
    <xf numFmtId="0" fontId="23" fillId="9" borderId="1" xfId="0" applyFont="1" applyFill="1" applyBorder="1" applyAlignment="1">
      <alignment vertical="center" wrapText="1"/>
    </xf>
    <xf numFmtId="0" fontId="23" fillId="9" borderId="1" xfId="0" applyFont="1" applyFill="1" applyBorder="1" applyAlignment="1">
      <alignment vertical="center"/>
    </xf>
    <xf numFmtId="0" fontId="2" fillId="9" borderId="18" xfId="0" applyFont="1" applyFill="1" applyBorder="1" applyAlignment="1">
      <alignment horizontal="left" vertical="center" wrapText="1"/>
    </xf>
    <xf numFmtId="0" fontId="17" fillId="8" borderId="13" xfId="0" applyFont="1" applyFill="1" applyBorder="1" applyAlignment="1">
      <alignment vertical="center"/>
    </xf>
    <xf numFmtId="0" fontId="14" fillId="9" borderId="13" xfId="0" applyFont="1" applyFill="1" applyBorder="1" applyAlignment="1">
      <alignment horizontal="center" vertical="center"/>
    </xf>
    <xf numFmtId="0" fontId="14" fillId="9" borderId="20" xfId="0" applyFont="1" applyFill="1" applyBorder="1"/>
    <xf numFmtId="0" fontId="10" fillId="8" borderId="13" xfId="0" applyFont="1" applyFill="1" applyBorder="1" applyAlignment="1">
      <alignment horizontal="center" vertical="center"/>
    </xf>
    <xf numFmtId="0" fontId="11" fillId="8" borderId="13" xfId="0" applyFont="1" applyFill="1" applyBorder="1" applyAlignment="1">
      <alignment horizontal="center" vertical="center"/>
    </xf>
    <xf numFmtId="0" fontId="11" fillId="8" borderId="14" xfId="0" applyFont="1" applyFill="1" applyBorder="1" applyAlignment="1">
      <alignment horizontal="center" vertical="center" wrapText="1"/>
    </xf>
    <xf numFmtId="0" fontId="25" fillId="0" borderId="0" xfId="0" applyFont="1"/>
    <xf numFmtId="0" fontId="16" fillId="8" borderId="1" xfId="0" applyFont="1" applyFill="1" applyBorder="1" applyAlignment="1">
      <alignment horizontal="left" vertical="center" wrapText="1"/>
    </xf>
    <xf numFmtId="0" fontId="2" fillId="8" borderId="1" xfId="0" applyFont="1" applyFill="1" applyBorder="1" applyAlignment="1">
      <alignment vertical="center" wrapText="1"/>
    </xf>
    <xf numFmtId="0" fontId="23" fillId="8" borderId="17" xfId="0" applyFont="1" applyFill="1" applyBorder="1" applyAlignment="1">
      <alignment vertical="center" wrapText="1"/>
    </xf>
    <xf numFmtId="0" fontId="23" fillId="8" borderId="17" xfId="0" applyFont="1" applyFill="1" applyBorder="1" applyAlignment="1">
      <alignment vertical="center"/>
    </xf>
    <xf numFmtId="0" fontId="23" fillId="9" borderId="13" xfId="0" applyFont="1" applyFill="1" applyBorder="1" applyAlignment="1">
      <alignment vertical="center"/>
    </xf>
    <xf numFmtId="0" fontId="6" fillId="0" borderId="30" xfId="0" applyFont="1" applyBorder="1" applyAlignment="1">
      <alignment horizontal="center" vertical="center" textRotation="90" wrapText="1"/>
    </xf>
    <xf numFmtId="0" fontId="6" fillId="0" borderId="32" xfId="0" applyFont="1" applyBorder="1" applyAlignment="1">
      <alignment horizontal="center" vertical="center" textRotation="90" wrapText="1"/>
    </xf>
    <xf numFmtId="0" fontId="23" fillId="9" borderId="1" xfId="0" applyFont="1" applyFill="1" applyBorder="1" applyAlignment="1">
      <alignment horizontal="center"/>
    </xf>
    <xf numFmtId="0" fontId="13" fillId="8" borderId="1" xfId="0" applyFont="1" applyFill="1" applyBorder="1" applyAlignment="1">
      <alignment horizontal="center"/>
    </xf>
    <xf numFmtId="0" fontId="6" fillId="0" borderId="39" xfId="0" applyFont="1" applyBorder="1" applyAlignment="1">
      <alignment horizontal="center" vertical="center" textRotation="90" wrapText="1"/>
    </xf>
    <xf numFmtId="0" fontId="6" fillId="0" borderId="40" xfId="0" applyFont="1" applyBorder="1" applyAlignment="1">
      <alignment horizontal="center" vertical="center" textRotation="90" wrapText="1"/>
    </xf>
    <xf numFmtId="0" fontId="8" fillId="0" borderId="40" xfId="0" applyFont="1" applyBorder="1" applyAlignment="1">
      <alignment horizontal="center" vertical="center" textRotation="90" wrapText="1"/>
    </xf>
    <xf numFmtId="0" fontId="7" fillId="0" borderId="23" xfId="0" applyFont="1" applyBorder="1" applyAlignment="1">
      <alignment horizontal="center" vertical="center" wrapText="1"/>
    </xf>
    <xf numFmtId="0" fontId="6" fillId="0" borderId="20" xfId="0" applyFont="1" applyBorder="1" applyAlignment="1">
      <alignment horizontal="center" vertical="center" textRotation="90" wrapText="1"/>
    </xf>
    <xf numFmtId="0" fontId="6" fillId="0" borderId="1" xfId="0" applyFont="1" applyBorder="1" applyAlignment="1">
      <alignment horizontal="center" vertical="center" textRotation="90" wrapText="1"/>
    </xf>
    <xf numFmtId="0" fontId="23" fillId="4" borderId="1" xfId="0" applyFont="1" applyFill="1" applyBorder="1" applyAlignment="1">
      <alignment horizontal="center" vertical="center"/>
    </xf>
    <xf numFmtId="0" fontId="6" fillId="0" borderId="21" xfId="0" applyFont="1" applyBorder="1" applyAlignment="1">
      <alignment horizontal="center" vertical="center" textRotation="90" wrapText="1"/>
    </xf>
    <xf numFmtId="0" fontId="6" fillId="0" borderId="19" xfId="0" applyFont="1" applyBorder="1" applyAlignment="1">
      <alignment horizontal="center" vertical="center" textRotation="90" wrapText="1"/>
    </xf>
    <xf numFmtId="0" fontId="6" fillId="0" borderId="23" xfId="0" applyFont="1" applyBorder="1" applyAlignment="1">
      <alignment horizontal="center" vertical="center" textRotation="90" wrapText="1"/>
    </xf>
    <xf numFmtId="0" fontId="13" fillId="9" borderId="1" xfId="0" applyFont="1" applyFill="1" applyBorder="1" applyAlignment="1">
      <alignment horizontal="center"/>
    </xf>
    <xf numFmtId="0" fontId="20" fillId="0" borderId="1" xfId="0" applyFont="1" applyBorder="1" applyAlignment="1">
      <alignment horizontal="center" vertical="center" wrapText="1"/>
    </xf>
    <xf numFmtId="0" fontId="22" fillId="0" borderId="1" xfId="0" applyFont="1" applyBorder="1" applyAlignment="1">
      <alignment horizontal="left" vertical="center" wrapText="1"/>
    </xf>
    <xf numFmtId="0" fontId="13" fillId="9" borderId="3" xfId="0" applyFont="1" applyFill="1" applyBorder="1" applyAlignment="1">
      <alignment horizontal="center"/>
    </xf>
    <xf numFmtId="0" fontId="13" fillId="9" borderId="4" xfId="0" applyFont="1" applyFill="1" applyBorder="1" applyAlignment="1">
      <alignment horizontal="center"/>
    </xf>
    <xf numFmtId="0" fontId="13" fillId="9" borderId="2" xfId="0" applyFont="1" applyFill="1" applyBorder="1" applyAlignment="1">
      <alignment horizontal="center"/>
    </xf>
    <xf numFmtId="0" fontId="25" fillId="0" borderId="21" xfId="0" applyFont="1" applyBorder="1" applyAlignment="1">
      <alignment horizontal="center" vertical="center"/>
    </xf>
    <xf numFmtId="0" fontId="25" fillId="0" borderId="19" xfId="0" applyFont="1" applyBorder="1" applyAlignment="1">
      <alignment horizontal="center" vertical="center"/>
    </xf>
    <xf numFmtId="0" fontId="25" fillId="0" borderId="23" xfId="0" applyFont="1" applyBorder="1" applyAlignment="1">
      <alignment horizontal="center" vertical="center"/>
    </xf>
    <xf numFmtId="0" fontId="14" fillId="5" borderId="3" xfId="0" applyFont="1" applyFill="1" applyBorder="1" applyAlignment="1">
      <alignment vertical="center" wrapText="1"/>
    </xf>
    <xf numFmtId="0" fontId="14" fillId="5" borderId="2" xfId="0" applyFont="1" applyFill="1" applyBorder="1" applyAlignment="1">
      <alignment vertical="center" wrapText="1"/>
    </xf>
    <xf numFmtId="0" fontId="14" fillId="5" borderId="3" xfId="0" applyFont="1" applyFill="1" applyBorder="1" applyAlignment="1">
      <alignment horizontal="left" vertical="center" wrapText="1"/>
    </xf>
    <xf numFmtId="0" fontId="14" fillId="5" borderId="2" xfId="0" applyFont="1" applyFill="1" applyBorder="1" applyAlignment="1">
      <alignment horizontal="left" vertical="center" wrapText="1"/>
    </xf>
    <xf numFmtId="0" fontId="13" fillId="6" borderId="1" xfId="0" applyFont="1" applyFill="1" applyBorder="1" applyAlignment="1">
      <alignment horizontal="center" vertical="center"/>
    </xf>
    <xf numFmtId="0" fontId="18" fillId="3" borderId="0" xfId="0" applyFont="1" applyFill="1" applyAlignment="1">
      <alignment horizontal="center" vertical="center" wrapText="1"/>
    </xf>
    <xf numFmtId="0" fontId="14" fillId="8" borderId="1" xfId="0" applyFont="1" applyFill="1" applyBorder="1" applyAlignment="1">
      <alignment horizontal="center"/>
    </xf>
    <xf numFmtId="0" fontId="17" fillId="4" borderId="17" xfId="0" applyFont="1" applyFill="1" applyBorder="1" applyAlignment="1">
      <alignment horizontal="center" vertical="center"/>
    </xf>
    <xf numFmtId="0" fontId="17" fillId="4" borderId="36" xfId="0" applyFont="1" applyFill="1" applyBorder="1" applyAlignment="1">
      <alignment horizontal="center" vertical="center"/>
    </xf>
    <xf numFmtId="0" fontId="17" fillId="4" borderId="0" xfId="0" applyFont="1" applyFill="1" applyAlignment="1">
      <alignment horizontal="center" vertical="center"/>
    </xf>
    <xf numFmtId="0" fontId="17" fillId="4" borderId="37" xfId="0" applyFont="1" applyFill="1" applyBorder="1" applyAlignment="1">
      <alignment horizontal="center" vertical="center"/>
    </xf>
    <xf numFmtId="0" fontId="15" fillId="12" borderId="1" xfId="0" applyFont="1" applyFill="1" applyBorder="1" applyAlignment="1">
      <alignment horizontal="left" vertical="center"/>
    </xf>
    <xf numFmtId="0" fontId="13" fillId="0" borderId="0" xfId="0" applyFont="1" applyAlignment="1">
      <alignment horizontal="center"/>
    </xf>
    <xf numFmtId="0" fontId="20" fillId="9" borderId="1" xfId="0" applyFont="1" applyFill="1" applyBorder="1" applyAlignment="1">
      <alignment horizontal="center"/>
    </xf>
    <xf numFmtId="0" fontId="23" fillId="4" borderId="36" xfId="0" applyFont="1" applyFill="1" applyBorder="1" applyAlignment="1">
      <alignment horizontal="center" vertical="center"/>
    </xf>
    <xf numFmtId="0" fontId="23" fillId="4" borderId="0" xfId="0" applyFont="1" applyFill="1" applyAlignment="1">
      <alignment horizontal="center" vertical="center"/>
    </xf>
    <xf numFmtId="0" fontId="23" fillId="4" borderId="37" xfId="0" applyFont="1" applyFill="1" applyBorder="1" applyAlignment="1">
      <alignment horizontal="center" vertical="center"/>
    </xf>
    <xf numFmtId="0" fontId="20" fillId="8" borderId="1" xfId="0" applyFont="1" applyFill="1" applyBorder="1" applyAlignment="1">
      <alignment horizontal="center"/>
    </xf>
    <xf numFmtId="0" fontId="13" fillId="12" borderId="1" xfId="0" applyFont="1" applyFill="1" applyBorder="1" applyAlignment="1">
      <alignment horizontal="left" vertical="top" wrapText="1"/>
    </xf>
    <xf numFmtId="0" fontId="25" fillId="4" borderId="3" xfId="0" applyFont="1" applyFill="1" applyBorder="1" applyAlignment="1">
      <alignment horizontal="center" vertical="center"/>
    </xf>
    <xf numFmtId="0" fontId="25" fillId="4" borderId="4" xfId="0" applyFont="1" applyFill="1" applyBorder="1" applyAlignment="1">
      <alignment horizontal="center" vertical="center"/>
    </xf>
    <xf numFmtId="0" fontId="25" fillId="4" borderId="2" xfId="0" applyFont="1" applyFill="1" applyBorder="1" applyAlignment="1">
      <alignment horizontal="center" vertical="center"/>
    </xf>
    <xf numFmtId="0" fontId="0" fillId="11" borderId="3" xfId="0" applyFill="1" applyBorder="1" applyAlignment="1">
      <alignment horizontal="left"/>
    </xf>
    <xf numFmtId="0" fontId="0" fillId="11" borderId="2" xfId="0" applyFill="1" applyBorder="1" applyAlignment="1">
      <alignment horizontal="left"/>
    </xf>
    <xf numFmtId="0" fontId="25" fillId="11" borderId="17" xfId="0" applyFont="1" applyFill="1" applyBorder="1" applyAlignment="1">
      <alignment horizontal="center" vertical="center"/>
    </xf>
    <xf numFmtId="0" fontId="25" fillId="11" borderId="20" xfId="0" applyFont="1" applyFill="1" applyBorder="1" applyAlignment="1">
      <alignment horizontal="center" vertical="center"/>
    </xf>
    <xf numFmtId="0" fontId="15" fillId="5" borderId="5" xfId="0" applyFont="1" applyFill="1" applyBorder="1" applyAlignment="1">
      <alignment horizontal="center" vertical="center" wrapText="1"/>
    </xf>
    <xf numFmtId="0" fontId="15" fillId="5" borderId="6" xfId="0" applyFont="1" applyFill="1" applyBorder="1" applyAlignment="1">
      <alignment horizontal="center" vertical="center" wrapText="1"/>
    </xf>
    <xf numFmtId="0" fontId="15" fillId="5" borderId="7" xfId="0" applyFont="1" applyFill="1" applyBorder="1" applyAlignment="1">
      <alignment horizontal="center" vertical="center" wrapText="1"/>
    </xf>
    <xf numFmtId="0" fontId="15" fillId="12" borderId="1" xfId="0" applyFont="1" applyFill="1" applyBorder="1" applyAlignment="1">
      <alignment horizontal="center" vertical="center" wrapText="1"/>
    </xf>
    <xf numFmtId="0" fontId="6" fillId="0" borderId="34" xfId="0" applyFont="1" applyBorder="1" applyAlignment="1">
      <alignment horizontal="center" vertical="center" textRotation="90" wrapText="1"/>
    </xf>
    <xf numFmtId="0" fontId="8" fillId="0" borderId="19" xfId="0" applyFont="1" applyBorder="1" applyAlignment="1">
      <alignment horizontal="center" vertical="center" textRotation="90" wrapText="1"/>
    </xf>
    <xf numFmtId="0" fontId="28" fillId="0" borderId="1" xfId="0" applyFont="1" applyBorder="1" applyAlignment="1">
      <alignment horizontal="center" vertical="center" textRotation="90" wrapText="1"/>
    </xf>
    <xf numFmtId="0" fontId="17" fillId="4" borderId="1" xfId="0" applyFont="1" applyFill="1" applyBorder="1" applyAlignment="1">
      <alignment horizontal="center" vertical="center"/>
    </xf>
    <xf numFmtId="0" fontId="17" fillId="4" borderId="45" xfId="0" applyFont="1" applyFill="1" applyBorder="1" applyAlignment="1">
      <alignment horizontal="center" vertical="center"/>
    </xf>
    <xf numFmtId="0" fontId="17" fillId="4" borderId="46" xfId="0" applyFont="1" applyFill="1" applyBorder="1" applyAlignment="1">
      <alignment horizontal="center" vertical="center"/>
    </xf>
    <xf numFmtId="0" fontId="17" fillId="4" borderId="42" xfId="0" applyFont="1" applyFill="1" applyBorder="1" applyAlignment="1">
      <alignment horizontal="center" vertical="center"/>
    </xf>
    <xf numFmtId="0" fontId="6" fillId="0" borderId="31" xfId="0" applyFont="1" applyBorder="1" applyAlignment="1">
      <alignment horizontal="center" vertical="center" textRotation="90" wrapText="1"/>
    </xf>
    <xf numFmtId="0" fontId="13" fillId="9" borderId="20" xfId="0" applyFont="1" applyFill="1" applyBorder="1" applyAlignment="1">
      <alignment horizontal="center"/>
    </xf>
    <xf numFmtId="0" fontId="23" fillId="8" borderId="1" xfId="0" applyFont="1" applyFill="1" applyBorder="1" applyAlignment="1">
      <alignment horizontal="center"/>
    </xf>
    <xf numFmtId="0" fontId="25" fillId="0" borderId="1" xfId="0" applyFont="1" applyBorder="1" applyAlignment="1">
      <alignment horizontal="center" vertical="center"/>
    </xf>
    <xf numFmtId="0" fontId="23" fillId="4" borderId="45" xfId="0" applyFont="1" applyFill="1" applyBorder="1" applyAlignment="1">
      <alignment horizontal="center" vertical="center"/>
    </xf>
    <xf numFmtId="0" fontId="23" fillId="4" borderId="46" xfId="0" applyFont="1" applyFill="1" applyBorder="1" applyAlignment="1">
      <alignment horizontal="center" vertical="center"/>
    </xf>
    <xf numFmtId="0" fontId="23" fillId="4" borderId="42" xfId="0" applyFont="1" applyFill="1" applyBorder="1" applyAlignment="1">
      <alignment horizontal="center" vertical="center"/>
    </xf>
    <xf numFmtId="0" fontId="14" fillId="9" borderId="1" xfId="0" applyFont="1" applyFill="1" applyBorder="1" applyAlignment="1">
      <alignment horizontal="center"/>
    </xf>
    <xf numFmtId="0" fontId="23" fillId="4" borderId="16" xfId="0" applyFont="1" applyFill="1" applyBorder="1" applyAlignment="1">
      <alignment horizontal="center" vertical="center"/>
    </xf>
    <xf numFmtId="0" fontId="13" fillId="8" borderId="20" xfId="0" applyFont="1" applyFill="1" applyBorder="1" applyAlignment="1">
      <alignment horizontal="center"/>
    </xf>
    <xf numFmtId="0" fontId="23" fillId="9" borderId="20" xfId="0" applyFont="1" applyFill="1" applyBorder="1" applyAlignment="1">
      <alignment horizontal="center"/>
    </xf>
    <xf numFmtId="0" fontId="17" fillId="4" borderId="27" xfId="0" applyFont="1" applyFill="1" applyBorder="1" applyAlignment="1">
      <alignment horizontal="center" vertical="center"/>
    </xf>
    <xf numFmtId="0" fontId="13" fillId="9" borderId="47" xfId="0" applyFont="1" applyFill="1" applyBorder="1" applyAlignment="1">
      <alignment horizontal="center"/>
    </xf>
    <xf numFmtId="0" fontId="13" fillId="9" borderId="48" xfId="0" applyFont="1" applyFill="1" applyBorder="1" applyAlignment="1">
      <alignment horizontal="center"/>
    </xf>
    <xf numFmtId="0" fontId="13" fillId="9" borderId="49" xfId="0" applyFont="1" applyFill="1" applyBorder="1" applyAlignment="1">
      <alignment horizontal="center"/>
    </xf>
    <xf numFmtId="0" fontId="17" fillId="4" borderId="38" xfId="0" applyFont="1" applyFill="1" applyBorder="1" applyAlignment="1">
      <alignment horizontal="center" vertical="center"/>
    </xf>
    <xf numFmtId="0" fontId="17" fillId="4" borderId="25" xfId="0" applyFont="1" applyFill="1" applyBorder="1" applyAlignment="1">
      <alignment horizontal="center" vertical="center"/>
    </xf>
    <xf numFmtId="0" fontId="17" fillId="4" borderId="9" xfId="0" applyFont="1" applyFill="1" applyBorder="1" applyAlignment="1">
      <alignment horizontal="center" vertical="center"/>
    </xf>
    <xf numFmtId="0" fontId="14" fillId="8" borderId="13" xfId="0" applyFont="1" applyFill="1" applyBorder="1" applyAlignment="1">
      <alignment horizontal="center"/>
    </xf>
    <xf numFmtId="0" fontId="17" fillId="4" borderId="18" xfId="0" applyFont="1" applyFill="1" applyBorder="1" applyAlignment="1">
      <alignment horizontal="center" vertical="center"/>
    </xf>
    <xf numFmtId="0" fontId="23" fillId="8" borderId="13" xfId="0" applyFont="1" applyFill="1" applyBorder="1" applyAlignment="1">
      <alignment horizontal="center"/>
    </xf>
    <xf numFmtId="0" fontId="13" fillId="9" borderId="13" xfId="0" applyFont="1" applyFill="1" applyBorder="1" applyAlignment="1">
      <alignment horizontal="center"/>
    </xf>
    <xf numFmtId="0" fontId="14" fillId="8" borderId="20" xfId="0" applyFont="1" applyFill="1" applyBorder="1" applyAlignment="1">
      <alignment horizontal="center"/>
    </xf>
    <xf numFmtId="0" fontId="23" fillId="9" borderId="13" xfId="0" applyFont="1" applyFill="1" applyBorder="1" applyAlignment="1">
      <alignment horizontal="center"/>
    </xf>
    <xf numFmtId="0" fontId="23" fillId="9" borderId="3" xfId="0" applyFont="1" applyFill="1" applyBorder="1" applyAlignment="1">
      <alignment horizontal="center"/>
    </xf>
    <xf numFmtId="0" fontId="23" fillId="9" borderId="4" xfId="0" applyFont="1" applyFill="1" applyBorder="1" applyAlignment="1">
      <alignment horizontal="center"/>
    </xf>
    <xf numFmtId="0" fontId="23" fillId="9" borderId="2" xfId="0" applyFont="1" applyFill="1" applyBorder="1" applyAlignment="1">
      <alignment horizontal="center"/>
    </xf>
    <xf numFmtId="0" fontId="17" fillId="9" borderId="1" xfId="0" applyFont="1" applyFill="1" applyBorder="1" applyAlignment="1">
      <alignment horizontal="center"/>
    </xf>
    <xf numFmtId="0" fontId="13" fillId="8" borderId="13" xfId="0" applyFont="1" applyFill="1" applyBorder="1" applyAlignment="1">
      <alignment horizontal="center"/>
    </xf>
    <xf numFmtId="0" fontId="27" fillId="0" borderId="21" xfId="0" applyFont="1" applyBorder="1" applyAlignment="1">
      <alignment horizontal="center" vertical="center"/>
    </xf>
    <xf numFmtId="0" fontId="27" fillId="0" borderId="19" xfId="0" applyFont="1" applyBorder="1" applyAlignment="1">
      <alignment horizontal="center" vertical="center"/>
    </xf>
    <xf numFmtId="0" fontId="27" fillId="0" borderId="23" xfId="0" applyFont="1" applyBorder="1" applyAlignment="1">
      <alignment horizontal="center" vertical="center"/>
    </xf>
    <xf numFmtId="0" fontId="14" fillId="9" borderId="20" xfId="0" applyFont="1" applyFill="1" applyBorder="1" applyAlignment="1">
      <alignment horizontal="center"/>
    </xf>
    <xf numFmtId="0" fontId="23" fillId="4" borderId="38" xfId="0" applyFont="1" applyFill="1" applyBorder="1" applyAlignment="1">
      <alignment horizontal="center" vertical="center"/>
    </xf>
    <xf numFmtId="0" fontId="23" fillId="4" borderId="25" xfId="0" applyFont="1" applyFill="1" applyBorder="1" applyAlignment="1">
      <alignment horizontal="center" vertical="center"/>
    </xf>
    <xf numFmtId="0" fontId="23" fillId="4" borderId="9" xfId="0" applyFont="1" applyFill="1" applyBorder="1" applyAlignment="1">
      <alignment horizontal="center" vertical="center"/>
    </xf>
    <xf numFmtId="0" fontId="0" fillId="9" borderId="50" xfId="0" applyFont="1" applyFill="1" applyBorder="1" applyAlignment="1">
      <alignment horizontal="center" vertical="center"/>
    </xf>
    <xf numFmtId="0" fontId="0" fillId="9" borderId="1" xfId="0" applyFont="1" applyFill="1" applyBorder="1" applyAlignment="1">
      <alignment horizontal="center" vertical="center"/>
    </xf>
  </cellXfs>
  <cellStyles count="2">
    <cellStyle name="Normal" xfId="0" builtinId="0"/>
    <cellStyle name="Sortie 2" xfId="1" xr:uid="{00000000-0005-0000-0000-000001000000}"/>
  </cellStyles>
  <dxfs count="665">
    <dxf>
      <fill>
        <patternFill patternType="solid">
          <fgColor indexed="64"/>
          <bgColor theme="4" tint="0.79998168889431442"/>
        </patternFill>
      </fill>
      <border diagonalUp="0" diagonalDown="0" outline="0">
        <left style="thin">
          <color auto="1"/>
        </left>
        <right style="thin">
          <color auto="1"/>
        </right>
        <top style="thin">
          <color auto="1"/>
        </top>
        <bottom style="thin">
          <color auto="1"/>
        </bottom>
      </border>
    </dxf>
    <dxf>
      <fill>
        <patternFill patternType="solid">
          <fgColor indexed="64"/>
          <bgColor theme="4" tint="0.79998168889431442"/>
        </patternFill>
      </fill>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2"/>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ill>
        <patternFill patternType="solid">
          <fgColor indexed="64"/>
          <bgColor theme="4" tint="0.79998168889431442"/>
        </patternFill>
      </fill>
      <border diagonalUp="0" diagonalDown="0" outline="0">
        <left style="thin">
          <color auto="1"/>
        </left>
        <right style="thin">
          <color auto="1"/>
        </right>
        <top style="thin">
          <color auto="1"/>
        </top>
        <bottom style="thin">
          <color auto="1"/>
        </bottom>
      </border>
    </dxf>
    <dxf>
      <fill>
        <patternFill patternType="solid">
          <fgColor indexed="64"/>
          <bgColor theme="4" tint="0.79998168889431442"/>
        </patternFill>
      </fill>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ill>
        <patternFill patternType="solid">
          <fgColor indexed="64"/>
          <bgColor theme="4" tint="0.59999389629810485"/>
        </patternFill>
      </fill>
      <border diagonalUp="0" diagonalDown="0" outline="0">
        <left style="thin">
          <color auto="1"/>
        </left>
        <right style="thin">
          <color auto="1"/>
        </right>
        <top style="thin">
          <color auto="1"/>
        </top>
        <bottom style="thin">
          <color auto="1"/>
        </bottom>
      </border>
    </dxf>
    <dxf>
      <fill>
        <patternFill patternType="solid">
          <fgColor indexed="64"/>
          <bgColor theme="4" tint="0.59999389629810485"/>
        </patternFill>
      </fill>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scheme val="minor"/>
      </font>
      <fill>
        <patternFill patternType="solid">
          <fgColor indexed="64"/>
          <bgColor theme="4" tint="0.5999938962981048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ill>
        <patternFill patternType="solid">
          <fgColor indexed="64"/>
          <bgColor theme="4" tint="0.5999938962981048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ill>
        <patternFill patternType="solid">
          <fgColor indexed="64"/>
          <bgColor theme="4" tint="0.5999938962981048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scheme val="minor"/>
      </font>
      <fill>
        <patternFill patternType="solid">
          <fgColor indexed="64"/>
          <bgColor theme="4" tint="0.5999938962981048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strike val="0"/>
        <outline val="0"/>
        <shadow val="0"/>
        <u val="none"/>
        <vertAlign val="baseline"/>
        <sz val="11"/>
        <color auto="1"/>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79998168889431442"/>
        </patternFill>
      </fill>
      <border diagonalUp="0" diagonalDown="0" outline="0">
        <left style="thin">
          <color auto="1"/>
        </left>
        <right style="thin">
          <color auto="1"/>
        </right>
        <top style="thin">
          <color auto="1"/>
        </top>
        <bottom style="thin">
          <color auto="1"/>
        </bottom>
      </border>
    </dxf>
    <dxf>
      <fill>
        <patternFill patternType="solid">
          <fgColor indexed="64"/>
          <bgColor theme="4" tint="0.79998168889431442"/>
        </patternFill>
      </fill>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ill>
        <patternFill patternType="solid">
          <fgColor indexed="64"/>
          <bgColor theme="4" tint="0.59999389629810485"/>
        </patternFill>
      </fill>
      <border diagonalUp="0" diagonalDown="0" outline="0">
        <left style="thin">
          <color auto="1"/>
        </left>
        <right style="thin">
          <color auto="1"/>
        </right>
        <top style="thin">
          <color auto="1"/>
        </top>
        <bottom style="thin">
          <color auto="1"/>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59999389629810485"/>
        </patternFill>
      </fill>
      <border diagonalUp="0" diagonalDown="0" outline="0">
        <left style="thin">
          <color auto="1"/>
        </left>
        <right style="thin">
          <color auto="1"/>
        </right>
        <top style="thin">
          <color auto="1"/>
        </top>
        <bottom style="thin">
          <color auto="1"/>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5999938962981048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numFmt numFmtId="0" formatCode="General"/>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5999938962981048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auto="1"/>
        <name val="Calibri"/>
        <family val="2"/>
        <scheme val="minor"/>
      </font>
      <fill>
        <patternFill patternType="solid">
          <fgColor indexed="64"/>
          <bgColor theme="4" tint="0.5999938962981048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strike val="0"/>
        <outline val="0"/>
        <shadow val="0"/>
        <u val="none"/>
        <vertAlign val="baseline"/>
        <sz val="11"/>
        <color rgb="FFFF0000"/>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79998168889431442"/>
        </patternFill>
      </fill>
      <border diagonalUp="0" diagonalDown="0" outline="0">
        <left style="thin">
          <color auto="1"/>
        </left>
        <right style="thin">
          <color auto="1"/>
        </right>
        <top style="thin">
          <color auto="1"/>
        </top>
        <bottom style="thin">
          <color auto="1"/>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79998168889431442"/>
        </patternFill>
      </fill>
      <border diagonalUp="0" diagonalDown="0" outline="0">
        <left style="thin">
          <color auto="1"/>
        </left>
        <right style="thin">
          <color auto="1"/>
        </right>
        <top style="thin">
          <color auto="1"/>
        </top>
        <bottom style="thin">
          <color auto="1"/>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strike val="0"/>
        <outline val="0"/>
        <shadow val="0"/>
        <u val="none"/>
        <vertAlign val="baseline"/>
        <sz val="11"/>
        <color auto="1"/>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right style="medium">
          <color rgb="FF4F6228"/>
        </right>
        <top style="medium">
          <color rgb="FF4F6228"/>
        </top>
        <bottom style="thin">
          <color rgb="FF4F6228"/>
        </bottom>
      </border>
    </dxf>
    <dxf>
      <border>
        <bottom style="medium">
          <color rgb="FF4F6228"/>
        </bottom>
      </border>
    </dxf>
    <dxf>
      <font>
        <b val="0"/>
        <i val="0"/>
        <strike val="0"/>
        <condense val="0"/>
        <extend val="0"/>
        <outline val="0"/>
        <shadow val="0"/>
        <u val="none"/>
        <vertAlign val="baseline"/>
        <sz val="12"/>
        <color auto="1"/>
        <name val="Calibri"/>
        <scheme val="minor"/>
      </font>
      <fill>
        <patternFill patternType="solid">
          <bgColor theme="3" tint="0.39997558519241921"/>
        </patternFill>
      </fill>
      <alignment horizontal="center" vertical="center"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auto="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strike val="0"/>
        <outline val="0"/>
        <shadow val="0"/>
        <u val="none"/>
        <vertAlign val="baseline"/>
        <sz val="11"/>
        <color auto="1"/>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auto="1"/>
        <name val="Calibri"/>
        <family val="2"/>
        <scheme val="minor"/>
      </font>
      <fill>
        <patternFill patternType="solid">
          <fgColor indexed="64"/>
          <bgColor theme="4" tint="0.79998168889431442"/>
        </patternFill>
      </fill>
    </dxf>
    <dxf>
      <border outline="0">
        <right style="medium">
          <color rgb="FF4F6228"/>
        </right>
        <top style="medium">
          <color rgb="FF4F6228"/>
        </top>
        <bottom style="thin">
          <color rgb="FF4F6228"/>
        </bottom>
      </border>
    </dxf>
    <dxf>
      <border>
        <bottom style="medium">
          <color rgb="FF4F6228"/>
        </bottom>
      </border>
    </dxf>
    <dxf>
      <font>
        <b/>
        <i val="0"/>
        <strike val="0"/>
        <condense val="0"/>
        <extend val="0"/>
        <outline val="0"/>
        <shadow val="0"/>
        <u val="none"/>
        <vertAlign val="baseline"/>
        <sz val="12"/>
        <color auto="1"/>
        <name val="Calibri"/>
        <scheme val="minor"/>
      </font>
      <fill>
        <patternFill>
          <bgColor theme="3" tint="0.39997558519241921"/>
        </patternFill>
      </fill>
      <alignment horizontal="center" vertical="center" textRotation="0" wrapText="0" indent="0" justifyLastLine="0" shrinkToFit="0" readingOrder="0"/>
      <border diagonalUp="0" diagonalDown="0" outline="0">
        <left style="thin">
          <color theme="6" tint="-0.499984740745262"/>
        </left>
        <right style="thin">
          <color theme="6" tint="-0.499984740745262"/>
        </right>
        <top/>
        <bottom/>
      </border>
    </dxf>
    <dxf>
      <border diagonalUp="0" diagonalDown="0">
        <left style="thin">
          <color auto="1"/>
        </left>
        <right/>
        <top style="thin">
          <color auto="1"/>
        </top>
        <bottom style="thin">
          <color auto="1"/>
        </bottom>
        <vertical style="thin">
          <color auto="1"/>
        </vertical>
        <horizontal style="thin">
          <color auto="1"/>
        </horizontal>
      </border>
    </dxf>
    <dxf>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0" formatCode="General"/>
      <alignment horizontal="center" vertical="center"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strike val="0"/>
        <outline val="0"/>
        <shadow val="0"/>
        <u val="none"/>
        <vertAlign val="baseline"/>
        <sz val="11"/>
        <color rgb="FFFF0000"/>
        <name val="Calibri"/>
        <scheme val="minor"/>
      </font>
      <alignment horizontal="left" vertical="center" textRotation="0" wrapText="1"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dxf>
    <dxf>
      <border>
        <bottom style="medium">
          <color rgb="FF4F6228"/>
        </bottom>
      </border>
    </dxf>
    <dxf>
      <font>
        <b/>
        <strike val="0"/>
        <outline val="0"/>
        <shadow val="0"/>
        <u val="none"/>
        <vertAlign val="baseline"/>
        <sz val="12"/>
        <color auto="1"/>
        <name val="Calibri"/>
        <scheme val="minor"/>
      </font>
      <fill>
        <patternFill>
          <bgColor theme="3" tint="0.39997558519241921"/>
        </patternFill>
      </fill>
      <alignment horizontal="center" vertical="center" textRotation="0" wrapText="0" indent="0" justifyLastLine="0" shrinkToFit="0" readingOrder="0"/>
      <border diagonalUp="0" diagonalDown="0">
        <left style="thin">
          <color auto="1"/>
        </left>
        <right style="thin">
          <color auto="1"/>
        </right>
        <top/>
        <bottom/>
        <vertical style="thin">
          <color auto="1"/>
        </vertical>
        <horizontal style="thin">
          <color auto="1"/>
        </horizontal>
      </border>
    </dxf>
    <dxf>
      <fill>
        <patternFill patternType="solid">
          <fgColor indexed="64"/>
          <bgColor theme="4" tint="0.79998168889431442"/>
        </patternFill>
      </fill>
      <border diagonalUp="0" diagonalDown="0" outline="0">
        <left style="thin">
          <color auto="1"/>
        </left>
        <right style="medium">
          <color indexed="64"/>
        </right>
        <top style="thin">
          <color auto="1"/>
        </top>
        <bottom style="medium">
          <color indexed="64"/>
        </bottom>
      </border>
    </dxf>
    <dxf>
      <border diagonalUp="0" diagonalDown="0">
        <left style="thin">
          <color auto="1"/>
        </left>
        <right/>
        <top style="thin">
          <color auto="1"/>
        </top>
        <bottom style="thin">
          <color auto="1"/>
        </bottom>
        <vertical style="thin">
          <color auto="1"/>
        </vertical>
        <horizontal style="thin">
          <color auto="1"/>
        </horizontal>
      </border>
    </dxf>
    <dxf>
      <fill>
        <patternFill patternType="solid">
          <fgColor indexed="64"/>
          <bgColor theme="4" tint="0.79998168889431442"/>
        </patternFill>
      </fill>
      <border diagonalUp="0" diagonalDown="0" outline="0">
        <left style="thin">
          <color auto="1"/>
        </left>
        <right style="thin">
          <color auto="1"/>
        </right>
        <top style="thin">
          <color auto="1"/>
        </top>
        <bottom style="medium">
          <color indexed="64"/>
        </bottom>
      </border>
    </dxf>
    <dxf>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medium">
          <color indexed="64"/>
        </bottom>
      </border>
    </dxf>
    <dxf>
      <numFmt numFmtId="0" formatCode="General"/>
      <alignment horizontal="center" vertical="center"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medium">
          <color indexed="64"/>
        </bottom>
      </border>
    </dxf>
    <dxf>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medium">
          <color indexed="64"/>
        </bottom>
      </border>
    </dxf>
    <dxf>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medium">
          <color indexed="64"/>
        </bottom>
      </border>
    </dxf>
    <dxf>
      <font>
        <b val="0"/>
        <strike val="0"/>
        <outline val="0"/>
        <shadow val="0"/>
        <u val="none"/>
        <vertAlign val="baseline"/>
        <sz val="11"/>
        <color rgb="FFFF0000"/>
        <name val="Calibri"/>
        <scheme val="minor"/>
      </font>
      <alignment horizontal="left" vertical="center" textRotation="0" wrapText="1"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dxf>
    <dxf>
      <border>
        <top style="thin">
          <color rgb="FF000000"/>
        </top>
      </border>
    </dxf>
    <dxf>
      <border diagonalUp="0" diagonalDown="0">
        <left style="thin">
          <color auto="1"/>
        </left>
        <right style="thin">
          <color auto="1"/>
        </right>
        <top/>
        <bottom/>
        <vertical style="thin">
          <color auto="1"/>
        </vertical>
        <horizontal style="thin">
          <color auto="1"/>
        </horizontal>
      </border>
    </dxf>
    <dxf>
      <border>
        <bottom style="medium">
          <color rgb="FF4F6228"/>
        </bottom>
      </border>
    </dxf>
    <dxf>
      <font>
        <b val="0"/>
        <strike val="0"/>
        <outline val="0"/>
        <shadow val="0"/>
        <u val="none"/>
        <vertAlign val="baseline"/>
        <sz val="12"/>
        <color auto="1"/>
        <name val="Calibri"/>
        <scheme val="minor"/>
      </font>
      <fill>
        <patternFill patternType="solid">
          <bgColor theme="3" tint="0.39997558519241921"/>
        </patternFill>
      </fill>
      <alignment horizontal="center" vertical="center" textRotation="0" wrapText="0" indent="0" justifyLastLine="0" shrinkToFit="0" readingOrder="0"/>
      <border diagonalUp="0" diagonalDown="0">
        <left style="thin">
          <color auto="1"/>
        </left>
        <right style="thin">
          <color auto="1"/>
        </right>
        <top/>
        <bottom/>
        <vertical style="thin">
          <color auto="1"/>
        </vertical>
        <horizontal style="thin">
          <color auto="1"/>
        </horizontal>
      </border>
    </dxf>
    <dxf>
      <fill>
        <patternFill patternType="solid">
          <fgColor indexed="64"/>
          <bgColor theme="4" tint="0.79998168889431442"/>
        </patternFill>
      </fill>
      <border diagonalUp="0" diagonalDown="0" outline="0">
        <left style="thin">
          <color auto="1"/>
        </left>
        <right style="thin">
          <color auto="1"/>
        </right>
        <top style="thin">
          <color auto="1"/>
        </top>
        <bottom style="thin">
          <color auto="1"/>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79998168889431442"/>
        </patternFill>
      </fill>
      <border diagonalUp="0" diagonalDown="0" outline="0">
        <left style="thin">
          <color auto="1"/>
        </left>
        <right style="thin">
          <color auto="1"/>
        </right>
        <top style="thin">
          <color auto="1"/>
        </top>
        <bottom style="thin">
          <color auto="1"/>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strike val="0"/>
        <outline val="0"/>
        <shadow val="0"/>
        <u val="none"/>
        <vertAlign val="baseline"/>
        <sz val="11"/>
        <color auto="1"/>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right style="medium">
          <color rgb="FF4F6228"/>
        </right>
        <top style="medium">
          <color rgb="FF4F6228"/>
        </top>
        <bottom style="thin">
          <color rgb="FF4F6228"/>
        </bottom>
      </border>
    </dxf>
    <dxf>
      <border>
        <bottom style="medium">
          <color rgb="FF4F6228"/>
        </bottom>
      </border>
    </dxf>
    <dxf>
      <font>
        <b/>
        <i val="0"/>
        <strike val="0"/>
        <condense val="0"/>
        <extend val="0"/>
        <outline val="0"/>
        <shadow val="0"/>
        <u val="none"/>
        <vertAlign val="baseline"/>
        <sz val="12"/>
        <color auto="1"/>
        <name val="Calibri"/>
        <scheme val="minor"/>
      </font>
      <fill>
        <patternFill patternType="solid">
          <bgColor theme="3" tint="0.39997558519241921"/>
        </patternFill>
      </fill>
      <alignment horizontal="center" vertical="center"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auto="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strike val="0"/>
        <outline val="0"/>
        <shadow val="0"/>
        <u val="none"/>
        <vertAlign val="baseline"/>
        <sz val="11"/>
        <color auto="1"/>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auto="1"/>
        <name val="Calibri"/>
        <family val="2"/>
        <scheme val="minor"/>
      </font>
      <fill>
        <patternFill patternType="solid">
          <fgColor indexed="64"/>
          <bgColor theme="4" tint="0.79998168889431442"/>
        </patternFill>
      </fill>
    </dxf>
    <dxf>
      <border outline="0">
        <right style="medium">
          <color rgb="FF4F6228"/>
        </right>
        <top style="medium">
          <color rgb="FF4F6228"/>
        </top>
        <bottom style="thin">
          <color rgb="FF4F6228"/>
        </bottom>
      </border>
    </dxf>
    <dxf>
      <border>
        <bottom style="medium">
          <color rgb="FF4F6228"/>
        </bottom>
      </border>
    </dxf>
    <dxf>
      <font>
        <b val="0"/>
        <i val="0"/>
        <strike val="0"/>
        <condense val="0"/>
        <extend val="0"/>
        <outline val="0"/>
        <shadow val="0"/>
        <u val="none"/>
        <vertAlign val="baseline"/>
        <sz val="12"/>
        <color auto="1"/>
        <name val="Calibri"/>
        <scheme val="minor"/>
      </font>
      <fill>
        <patternFill>
          <bgColor theme="3" tint="0.39997558519241921"/>
        </patternFill>
      </fill>
      <alignment horizontal="center" vertical="center" textRotation="0" wrapText="0" indent="0" justifyLastLine="0" shrinkToFit="0" readingOrder="0"/>
      <border diagonalUp="0" diagonalDown="0" outline="0">
        <left style="thin">
          <color theme="6" tint="-0.499984740745262"/>
        </left>
        <right style="thin">
          <color theme="6" tint="-0.499984740745262"/>
        </right>
        <top/>
        <bottom/>
      </border>
    </dxf>
    <dxf>
      <border diagonalUp="0" diagonalDown="0">
        <left style="thin">
          <color auto="1"/>
        </left>
        <right/>
        <top style="thin">
          <color auto="1"/>
        </top>
        <bottom style="thin">
          <color auto="1"/>
        </bottom>
        <vertical style="thin">
          <color auto="1"/>
        </vertical>
        <horizontal style="thin">
          <color auto="1"/>
        </horizontal>
      </border>
    </dxf>
    <dxf>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0" formatCode="General"/>
      <alignment horizontal="center" vertical="center"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strike val="0"/>
        <outline val="0"/>
        <shadow val="0"/>
        <u val="none"/>
        <vertAlign val="baseline"/>
        <sz val="11"/>
        <color rgb="FFFF0000"/>
        <name val="Calibri"/>
        <scheme val="minor"/>
      </font>
      <alignment horizontal="left" vertical="center" textRotation="0" wrapText="1"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dxf>
    <dxf>
      <border>
        <bottom style="medium">
          <color rgb="FF4F6228"/>
        </bottom>
      </border>
    </dxf>
    <dxf>
      <font>
        <b val="0"/>
        <strike val="0"/>
        <outline val="0"/>
        <shadow val="0"/>
        <u val="none"/>
        <vertAlign val="baseline"/>
        <sz val="12"/>
        <color auto="1"/>
        <name val="Calibri"/>
        <scheme val="minor"/>
      </font>
      <fill>
        <patternFill>
          <bgColor theme="3" tint="0.39997558519241921"/>
        </patternFill>
      </fill>
      <alignment horizontal="center" vertical="center" textRotation="0" wrapText="0" indent="0" justifyLastLine="0" shrinkToFit="0" readingOrder="0"/>
      <border diagonalUp="0" diagonalDown="0">
        <left style="thin">
          <color auto="1"/>
        </left>
        <right style="thin">
          <color auto="1"/>
        </right>
        <top/>
        <bottom/>
        <vertical style="thin">
          <color auto="1"/>
        </vertical>
        <horizontal style="thin">
          <color auto="1"/>
        </horizontal>
      </border>
    </dxf>
    <dxf>
      <fill>
        <patternFill patternType="solid">
          <fgColor indexed="64"/>
          <bgColor theme="4" tint="0.59999389629810485"/>
        </patternFill>
      </fill>
      <border diagonalUp="0" diagonalDown="0" outline="0">
        <left style="thin">
          <color auto="1"/>
        </left>
        <right style="medium">
          <color indexed="64"/>
        </right>
        <top style="thin">
          <color auto="1"/>
        </top>
        <bottom style="medium">
          <color indexed="64"/>
        </bottom>
      </border>
    </dxf>
    <dxf>
      <border diagonalUp="0" diagonalDown="0">
        <left style="thin">
          <color auto="1"/>
        </left>
        <right/>
        <top style="thin">
          <color auto="1"/>
        </top>
        <bottom style="thin">
          <color auto="1"/>
        </bottom>
        <vertical style="thin">
          <color auto="1"/>
        </vertical>
        <horizontal style="thin">
          <color auto="1"/>
        </horizontal>
      </border>
    </dxf>
    <dxf>
      <fill>
        <patternFill patternType="solid">
          <fgColor indexed="64"/>
          <bgColor theme="4" tint="0.59999389629810485"/>
        </patternFill>
      </fill>
      <border diagonalUp="0" diagonalDown="0" outline="0">
        <left style="thin">
          <color auto="1"/>
        </left>
        <right style="thin">
          <color auto="1"/>
        </right>
        <top style="thin">
          <color auto="1"/>
        </top>
        <bottom style="medium">
          <color indexed="64"/>
        </bottom>
      </border>
    </dxf>
    <dxf>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5999938962981048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medium">
          <color indexed="64"/>
        </bottom>
      </border>
    </dxf>
    <dxf>
      <numFmt numFmtId="0" formatCode="General"/>
      <alignment horizontal="center" vertical="center"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solid">
          <fgColor indexed="64"/>
          <bgColor theme="4" tint="0.5999938962981048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medium">
          <color indexed="64"/>
        </bottom>
      </border>
    </dxf>
    <dxf>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solid">
          <fgColor indexed="64"/>
          <bgColor theme="4" tint="0.5999938962981048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medium">
          <color indexed="64"/>
        </bottom>
      </border>
    </dxf>
    <dxf>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5999938962981048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medium">
          <color indexed="64"/>
        </bottom>
      </border>
    </dxf>
    <dxf>
      <font>
        <b val="0"/>
        <strike val="0"/>
        <outline val="0"/>
        <shadow val="0"/>
        <u val="none"/>
        <vertAlign val="baseline"/>
        <sz val="11"/>
        <color rgb="FFFF0000"/>
        <name val="Calibri"/>
        <scheme val="minor"/>
      </font>
      <alignment horizontal="left" vertical="center" textRotation="0" wrapText="1"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dxf>
    <dxf>
      <border>
        <top style="thin">
          <color rgb="FF000000"/>
        </top>
      </border>
    </dxf>
    <dxf>
      <fill>
        <patternFill patternType="solid">
          <fgColor indexed="64"/>
          <bgColor theme="4" tint="0.59999389629810485"/>
        </patternFill>
      </fill>
      <border diagonalUp="0" diagonalDown="0" outline="0">
        <left style="thin">
          <color auto="1"/>
        </left>
        <right style="thin">
          <color auto="1"/>
        </right>
        <top/>
        <bottom/>
      </border>
    </dxf>
    <dxf>
      <border>
        <bottom style="medium">
          <color rgb="FF4F6228"/>
        </bottom>
      </border>
    </dxf>
    <dxf>
      <font>
        <b val="0"/>
        <strike val="0"/>
        <outline val="0"/>
        <shadow val="0"/>
        <u val="none"/>
        <vertAlign val="baseline"/>
        <sz val="12"/>
        <color auto="1"/>
        <name val="Calibri"/>
        <scheme val="minor"/>
      </font>
      <fill>
        <patternFill patternType="solid">
          <bgColor theme="3" tint="0.39997558519241921"/>
        </patternFill>
      </fill>
      <alignment horizontal="center" vertical="center" textRotation="0" wrapText="0" indent="0" justifyLastLine="0" shrinkToFit="0" readingOrder="0"/>
      <border diagonalUp="0" diagonalDown="0" outline="0">
        <left style="thin">
          <color auto="1"/>
        </left>
        <right style="thin">
          <color auto="1"/>
        </right>
        <top/>
        <bottom/>
      </border>
    </dxf>
    <dxf>
      <fill>
        <patternFill patternType="solid">
          <fgColor indexed="64"/>
          <bgColor theme="4" tint="0.79998168889431442"/>
        </patternFill>
      </fill>
      <border diagonalUp="0" diagonalDown="0" outline="0">
        <left style="thin">
          <color auto="1"/>
        </left>
        <right style="thin">
          <color auto="1"/>
        </right>
        <top style="thin">
          <color auto="1"/>
        </top>
        <bottom style="thin">
          <color auto="1"/>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79998168889431442"/>
        </patternFill>
      </fill>
      <border diagonalUp="0" diagonalDown="0" outline="0">
        <left style="thin">
          <color auto="1"/>
        </left>
        <right style="thin">
          <color auto="1"/>
        </right>
        <top style="thin">
          <color auto="1"/>
        </top>
        <bottom style="thin">
          <color auto="1"/>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strike val="0"/>
        <outline val="0"/>
        <shadow val="0"/>
        <u val="none"/>
        <vertAlign val="baseline"/>
        <sz val="11"/>
        <color auto="1"/>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right style="medium">
          <color rgb="FF4F6228"/>
        </right>
        <top style="medium">
          <color rgb="FF4F6228"/>
        </top>
        <bottom style="thin">
          <color rgb="FF4F6228"/>
        </bottom>
      </border>
    </dxf>
    <dxf>
      <border>
        <bottom style="medium">
          <color rgb="FF4F6228"/>
        </bottom>
      </border>
    </dxf>
    <dxf>
      <font>
        <b/>
        <i val="0"/>
        <strike val="0"/>
        <condense val="0"/>
        <extend val="0"/>
        <outline val="0"/>
        <shadow val="0"/>
        <u val="none"/>
        <vertAlign val="baseline"/>
        <sz val="12"/>
        <color auto="1"/>
        <name val="Calibri"/>
        <scheme val="minor"/>
      </font>
      <fill>
        <patternFill patternType="solid">
          <bgColor theme="3" tint="0.39997558519241921"/>
        </patternFill>
      </fill>
      <alignment horizontal="center" vertical="center"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auto="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strike val="0"/>
        <outline val="0"/>
        <shadow val="0"/>
        <u val="none"/>
        <vertAlign val="baseline"/>
        <sz val="11"/>
        <color auto="1"/>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auto="1"/>
        <name val="Calibri"/>
        <family val="2"/>
        <scheme val="minor"/>
      </font>
      <fill>
        <patternFill patternType="solid">
          <fgColor indexed="64"/>
          <bgColor theme="4" tint="0.79998168889431442"/>
        </patternFill>
      </fill>
    </dxf>
    <dxf>
      <border outline="0">
        <right style="medium">
          <color rgb="FF4F6228"/>
        </right>
        <top style="medium">
          <color rgb="FF4F6228"/>
        </top>
        <bottom style="thin">
          <color rgb="FF4F6228"/>
        </bottom>
      </border>
    </dxf>
    <dxf>
      <border>
        <bottom style="medium">
          <color rgb="FF4F6228"/>
        </bottom>
      </border>
    </dxf>
    <dxf>
      <font>
        <b val="0"/>
        <i val="0"/>
        <strike val="0"/>
        <condense val="0"/>
        <extend val="0"/>
        <outline val="0"/>
        <shadow val="0"/>
        <u val="none"/>
        <vertAlign val="baseline"/>
        <sz val="12"/>
        <color auto="1"/>
        <name val="Calibri"/>
        <scheme val="minor"/>
      </font>
      <fill>
        <patternFill>
          <bgColor theme="3" tint="0.39997558519241921"/>
        </patternFill>
      </fill>
      <alignment horizontal="center" vertical="center" textRotation="0" wrapText="0" indent="0" justifyLastLine="0" shrinkToFit="0" readingOrder="0"/>
      <border diagonalUp="0" diagonalDown="0" outline="0">
        <left style="thin">
          <color theme="6" tint="-0.499984740745262"/>
        </left>
        <right style="thin">
          <color theme="6" tint="-0.499984740745262"/>
        </right>
        <top/>
        <bottom/>
      </border>
    </dxf>
    <dxf>
      <border diagonalUp="0" diagonalDown="0">
        <left style="thin">
          <color auto="1"/>
        </left>
        <right/>
        <top style="thin">
          <color auto="1"/>
        </top>
        <bottom style="thin">
          <color auto="1"/>
        </bottom>
        <vertical style="thin">
          <color auto="1"/>
        </vertical>
        <horizontal style="thin">
          <color auto="1"/>
        </horizontal>
      </border>
    </dxf>
    <dxf>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0" formatCode="General"/>
      <alignment horizontal="center" vertical="center"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strike val="0"/>
        <outline val="0"/>
        <shadow val="0"/>
        <u val="none"/>
        <vertAlign val="baseline"/>
        <sz val="11"/>
        <color rgb="FFFF0000"/>
        <name val="Calibri"/>
        <scheme val="minor"/>
      </font>
      <alignment horizontal="left" vertical="center" textRotation="0" wrapText="1"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dxf>
    <dxf>
      <border>
        <bottom style="medium">
          <color rgb="FF4F6228"/>
        </bottom>
      </border>
    </dxf>
    <dxf>
      <font>
        <b val="0"/>
        <strike val="0"/>
        <outline val="0"/>
        <shadow val="0"/>
        <u val="none"/>
        <vertAlign val="baseline"/>
        <sz val="12"/>
        <color auto="1"/>
        <name val="Calibri"/>
        <scheme val="minor"/>
      </font>
      <fill>
        <patternFill>
          <bgColor theme="3" tint="0.39997558519241921"/>
        </patternFill>
      </fill>
      <alignment horizontal="center" vertical="center" textRotation="0" wrapText="0" indent="0" justifyLastLine="0" shrinkToFit="0" readingOrder="0"/>
      <border diagonalUp="0" diagonalDown="0">
        <left style="thin">
          <color auto="1"/>
        </left>
        <right style="thin">
          <color auto="1"/>
        </right>
        <top/>
        <bottom/>
        <vertical style="thin">
          <color auto="1"/>
        </vertical>
        <horizontal style="thin">
          <color auto="1"/>
        </horizontal>
      </border>
    </dxf>
    <dxf>
      <font>
        <strike val="0"/>
        <outline val="0"/>
        <shadow val="0"/>
        <u val="none"/>
        <vertAlign val="baseline"/>
        <sz val="11"/>
        <color auto="1"/>
        <name val="Calibri"/>
        <family val="2"/>
        <scheme val="minor"/>
      </font>
      <fill>
        <patternFill patternType="solid">
          <fgColor indexed="64"/>
          <bgColor theme="4" tint="0.59999389629810485"/>
        </patternFill>
      </fill>
      <border diagonalUp="0" diagonalDown="0" outline="0">
        <left style="thin">
          <color auto="1"/>
        </left>
        <right/>
        <top/>
        <bottom/>
      </border>
    </dxf>
    <dxf>
      <border diagonalUp="0" diagonalDown="0">
        <left style="thin">
          <color auto="1"/>
        </left>
        <right/>
        <top style="thin">
          <color auto="1"/>
        </top>
        <bottom style="thin">
          <color auto="1"/>
        </bottom>
        <vertical style="thin">
          <color auto="1"/>
        </vertical>
        <horizontal style="thin">
          <color auto="1"/>
        </horizontal>
      </border>
    </dxf>
    <dxf>
      <font>
        <strike val="0"/>
        <outline val="0"/>
        <shadow val="0"/>
        <u val="none"/>
        <vertAlign val="baseline"/>
        <sz val="11"/>
        <color auto="1"/>
        <name val="Calibri"/>
        <family val="2"/>
        <scheme val="minor"/>
      </font>
      <fill>
        <patternFill patternType="solid">
          <fgColor indexed="64"/>
          <bgColor theme="4" tint="0.59999389629810485"/>
        </patternFill>
      </fill>
      <border diagonalUp="0" diagonalDown="0" outline="0">
        <left style="thin">
          <color auto="1"/>
        </left>
        <right style="thin">
          <color auto="1"/>
        </right>
        <top/>
        <bottom/>
      </border>
    </dxf>
    <dxf>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59999389629810485"/>
        </patternFill>
      </fill>
      <alignment horizontal="center" vertical="center" textRotation="0" wrapText="0" indent="0" justifyLastLine="0" shrinkToFit="0" readingOrder="0"/>
      <border diagonalUp="0" diagonalDown="0" outline="0">
        <left style="thin">
          <color auto="1"/>
        </left>
        <right style="thin">
          <color auto="1"/>
        </right>
        <top/>
        <bottom/>
      </border>
    </dxf>
    <dxf>
      <numFmt numFmtId="0" formatCode="General"/>
      <alignment horizontal="center" vertical="center"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1"/>
        <color auto="1"/>
        <name val="Calibri"/>
        <family val="2"/>
        <scheme val="minor"/>
      </font>
      <fill>
        <patternFill patternType="solid">
          <fgColor indexed="64"/>
          <bgColor theme="4" tint="0.59999389629810485"/>
        </patternFill>
      </fill>
      <alignment horizontal="center" vertical="center" textRotation="0" wrapText="0" indent="0" justifyLastLine="0" shrinkToFit="0" readingOrder="0"/>
      <border diagonalUp="0" diagonalDown="0" outline="0">
        <left style="thin">
          <color auto="1"/>
        </left>
        <right style="thin">
          <color auto="1"/>
        </right>
        <top/>
        <bottom/>
      </border>
    </dxf>
    <dxf>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1"/>
        <color auto="1"/>
        <name val="Calibri"/>
        <family val="2"/>
        <scheme val="minor"/>
      </font>
      <fill>
        <patternFill patternType="solid">
          <fgColor indexed="64"/>
          <bgColor theme="4" tint="0.59999389629810485"/>
        </patternFill>
      </fill>
      <alignment horizontal="center" vertical="center" textRotation="0" wrapText="0" indent="0" justifyLastLine="0" shrinkToFit="0" readingOrder="0"/>
      <border diagonalUp="0" diagonalDown="0" outline="0">
        <left style="thin">
          <color auto="1"/>
        </left>
        <right style="thin">
          <color auto="1"/>
        </right>
        <top/>
        <bottom/>
      </border>
    </dxf>
    <dxf>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59999389629810485"/>
        </patternFill>
      </fill>
      <alignment horizontal="left" vertical="center" textRotation="0" wrapText="1" indent="0" justifyLastLine="0" shrinkToFit="0" readingOrder="0"/>
      <border diagonalUp="0" diagonalDown="0" outline="0">
        <left/>
        <right style="thin">
          <color auto="1"/>
        </right>
        <top/>
        <bottom/>
      </border>
    </dxf>
    <dxf>
      <font>
        <b val="0"/>
        <strike val="0"/>
        <outline val="0"/>
        <shadow val="0"/>
        <u val="none"/>
        <vertAlign val="baseline"/>
        <sz val="11"/>
        <color rgb="FFFF0000"/>
        <name val="Calibri"/>
        <scheme val="minor"/>
      </font>
      <alignment horizontal="left" vertical="center" textRotation="0" wrapText="1"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dxf>
    <dxf>
      <border>
        <top style="thin">
          <color rgb="FF000000"/>
        </top>
      </border>
    </dxf>
    <dxf>
      <font>
        <strike val="0"/>
        <outline val="0"/>
        <shadow val="0"/>
        <u val="none"/>
        <vertAlign val="baseline"/>
        <sz val="11"/>
        <color auto="1"/>
        <name val="Calibri"/>
        <family val="2"/>
        <scheme val="minor"/>
      </font>
      <fill>
        <patternFill patternType="solid">
          <fgColor indexed="64"/>
          <bgColor theme="4" tint="0.59999389629810485"/>
        </patternFill>
      </fill>
      <border diagonalUp="0" diagonalDown="0" outline="0">
        <left style="thin">
          <color auto="1"/>
        </left>
        <right style="thin">
          <color auto="1"/>
        </right>
        <top/>
        <bottom/>
      </border>
    </dxf>
    <dxf>
      <border>
        <bottom style="medium">
          <color rgb="FF4F6228"/>
        </bottom>
      </border>
    </dxf>
    <dxf>
      <font>
        <b val="0"/>
        <strike val="0"/>
        <outline val="0"/>
        <shadow val="0"/>
        <u val="none"/>
        <vertAlign val="baseline"/>
        <sz val="12"/>
        <color auto="1"/>
        <name val="Calibri"/>
        <scheme val="minor"/>
      </font>
      <fill>
        <patternFill patternType="solid">
          <bgColor theme="3" tint="0.39997558519241921"/>
        </patternFill>
      </fill>
      <alignment horizontal="center" vertical="center" textRotation="0" wrapText="0" indent="0" justifyLastLine="0" shrinkToFit="0" readingOrder="0"/>
      <border diagonalUp="0" diagonalDown="0">
        <left style="thin">
          <color auto="1"/>
        </left>
        <right style="thin">
          <color auto="1"/>
        </right>
        <top/>
        <bottom/>
        <vertical style="thin">
          <color auto="1"/>
        </vertical>
        <horizontal style="thin">
          <color auto="1"/>
        </horizontal>
      </border>
    </dxf>
    <dxf>
      <fill>
        <patternFill patternType="solid">
          <fgColor indexed="64"/>
          <bgColor theme="4" tint="0.79998168889431442"/>
        </patternFill>
      </fill>
      <border diagonalUp="0" diagonalDown="0" outline="0">
        <left style="thin">
          <color auto="1"/>
        </left>
        <right style="thin">
          <color auto="1"/>
        </right>
        <top style="thin">
          <color auto="1"/>
        </top>
        <bottom style="thin">
          <color auto="1"/>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79998168889431442"/>
        </patternFill>
      </fill>
      <border diagonalUp="0" diagonalDown="0" outline="0">
        <left style="thin">
          <color auto="1"/>
        </left>
        <right style="thin">
          <color auto="1"/>
        </right>
        <top style="thin">
          <color auto="1"/>
        </top>
        <bottom style="thin">
          <color auto="1"/>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strike val="0"/>
        <outline val="0"/>
        <shadow val="0"/>
        <u val="none"/>
        <vertAlign val="baseline"/>
        <sz val="11"/>
        <color auto="1"/>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right style="medium">
          <color rgb="FF4F6228"/>
        </right>
        <top style="medium">
          <color rgb="FF4F6228"/>
        </top>
        <bottom style="thin">
          <color rgb="FF4F6228"/>
        </bottom>
      </border>
    </dxf>
    <dxf>
      <border>
        <bottom style="medium">
          <color rgb="FF4F6228"/>
        </bottom>
      </border>
    </dxf>
    <dxf>
      <font>
        <b/>
        <i val="0"/>
        <strike val="0"/>
        <condense val="0"/>
        <extend val="0"/>
        <outline val="0"/>
        <shadow val="0"/>
        <u val="none"/>
        <vertAlign val="baseline"/>
        <sz val="12"/>
        <color auto="1"/>
        <name val="Calibri"/>
        <scheme val="minor"/>
      </font>
      <fill>
        <patternFill patternType="solid">
          <bgColor theme="3" tint="0.39997558519241921"/>
        </patternFill>
      </fill>
      <alignment horizontal="center" vertical="center"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auto="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border>
    </dxf>
    <dxf>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border>
    </dxf>
    <dxf>
      <font>
        <b val="0"/>
        <strike val="0"/>
        <outline val="0"/>
        <shadow val="0"/>
        <u val="none"/>
        <vertAlign val="baseline"/>
        <sz val="11"/>
        <color auto="1"/>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auto="1"/>
        <name val="Calibri"/>
        <family val="2"/>
        <scheme val="minor"/>
      </font>
      <fill>
        <patternFill patternType="solid">
          <fgColor indexed="64"/>
          <bgColor theme="4" tint="0.79998168889431442"/>
        </patternFill>
      </fill>
    </dxf>
    <dxf>
      <border outline="0">
        <right style="medium">
          <color rgb="FF4F6228"/>
        </right>
        <top style="medium">
          <color rgb="FF4F6228"/>
        </top>
        <bottom style="thin">
          <color rgb="FF4F6228"/>
        </bottom>
      </border>
    </dxf>
    <dxf>
      <border>
        <bottom style="medium">
          <color rgb="FF4F6228"/>
        </bottom>
      </border>
    </dxf>
    <dxf>
      <font>
        <b val="0"/>
        <i val="0"/>
        <strike val="0"/>
        <condense val="0"/>
        <extend val="0"/>
        <outline val="0"/>
        <shadow val="0"/>
        <u val="none"/>
        <vertAlign val="baseline"/>
        <sz val="12"/>
        <color auto="1"/>
        <name val="Calibri"/>
        <scheme val="minor"/>
      </font>
      <fill>
        <patternFill>
          <bgColor theme="3" tint="0.39997558519241921"/>
        </patternFill>
      </fill>
      <alignment horizontal="center" vertical="center" textRotation="0" wrapText="0" indent="0" justifyLastLine="0" shrinkToFit="0" readingOrder="0"/>
      <border diagonalUp="0" diagonalDown="0" outline="0">
        <left style="thin">
          <color theme="6" tint="-0.499984740745262"/>
        </left>
        <right style="thin">
          <color theme="6" tint="-0.499984740745262"/>
        </right>
        <top/>
        <bottom/>
      </border>
    </dxf>
    <dxf>
      <border diagonalUp="0" diagonalDown="0">
        <left style="thin">
          <color auto="1"/>
        </left>
        <right/>
        <top style="thin">
          <color auto="1"/>
        </top>
        <bottom style="thin">
          <color auto="1"/>
        </bottom>
        <vertical style="thin">
          <color auto="1"/>
        </vertical>
        <horizontal style="thin">
          <color auto="1"/>
        </horizontal>
      </border>
    </dxf>
    <dxf>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0" formatCode="General"/>
      <alignment horizontal="center" vertical="center"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strike val="0"/>
        <outline val="0"/>
        <shadow val="0"/>
        <u val="none"/>
        <vertAlign val="baseline"/>
        <sz val="11"/>
        <color rgb="FFFF0000"/>
        <name val="Calibri"/>
        <scheme val="minor"/>
      </font>
      <alignment horizontal="left" vertical="center" textRotation="0" wrapText="1"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dxf>
    <dxf>
      <border>
        <bottom style="medium">
          <color rgb="FF4F6228"/>
        </bottom>
      </border>
    </dxf>
    <dxf>
      <font>
        <b val="0"/>
        <strike val="0"/>
        <outline val="0"/>
        <shadow val="0"/>
        <u val="none"/>
        <vertAlign val="baseline"/>
        <sz val="12"/>
        <color auto="1"/>
        <name val="Calibri"/>
        <scheme val="minor"/>
      </font>
      <fill>
        <patternFill>
          <bgColor theme="3" tint="0.39997558519241921"/>
        </patternFill>
      </fill>
      <alignment horizontal="center" vertical="center" textRotation="0" wrapText="0" indent="0" justifyLastLine="0" shrinkToFit="0" readingOrder="0"/>
      <border diagonalUp="0" diagonalDown="0">
        <left style="thin">
          <color auto="1"/>
        </left>
        <right style="thin">
          <color auto="1"/>
        </right>
        <top/>
        <bottom/>
        <vertical style="thin">
          <color auto="1"/>
        </vertical>
        <horizontal style="thin">
          <color auto="1"/>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border diagonalUp="0" diagonalDown="0" outline="0">
        <left style="thin">
          <color auto="1"/>
        </left>
        <right style="medium">
          <color indexed="64"/>
        </right>
        <top style="thin">
          <color auto="1"/>
        </top>
        <bottom style="medium">
          <color indexed="64"/>
        </bottom>
      </border>
    </dxf>
    <dxf>
      <border diagonalUp="0" diagonalDown="0">
        <left style="thin">
          <color auto="1"/>
        </left>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border diagonalUp="0" diagonalDown="0" outline="0">
        <left style="thin">
          <color auto="1"/>
        </left>
        <right style="thin">
          <color auto="1"/>
        </right>
        <top style="thin">
          <color auto="1"/>
        </top>
        <bottom style="medium">
          <color indexed="64"/>
        </bottom>
      </border>
    </dxf>
    <dxf>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medium">
          <color indexed="64"/>
        </bottom>
      </border>
    </dxf>
    <dxf>
      <numFmt numFmtId="0" formatCode="General"/>
      <alignment horizontal="center" vertical="center"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medium">
          <color indexed="64"/>
        </bottom>
      </border>
    </dxf>
    <dxf>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medium">
          <color indexed="64"/>
        </bottom>
      </border>
    </dxf>
    <dxf>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medium">
          <color indexed="64"/>
        </bottom>
      </border>
    </dxf>
    <dxf>
      <font>
        <b val="0"/>
        <strike val="0"/>
        <outline val="0"/>
        <shadow val="0"/>
        <u val="none"/>
        <vertAlign val="baseline"/>
        <sz val="11"/>
        <color rgb="FFFF0000"/>
        <name val="Calibri"/>
        <scheme val="minor"/>
      </font>
      <alignment horizontal="left" vertical="center" textRotation="0" wrapText="1"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dxf>
    <dxf>
      <border>
        <top style="thin">
          <color rgb="FF000000"/>
        </top>
      </border>
    </dxf>
    <dxf>
      <font>
        <strike val="0"/>
        <outline val="0"/>
        <shadow val="0"/>
        <u val="none"/>
        <vertAlign val="baseline"/>
        <sz val="11"/>
        <color auto="1"/>
        <name val="Calibri"/>
        <family val="2"/>
        <scheme val="minor"/>
      </font>
      <border diagonalUp="0" diagonalDown="0" outline="0">
        <left style="thin">
          <color auto="1"/>
        </left>
        <right style="thin">
          <color auto="1"/>
        </right>
        <top/>
        <bottom/>
      </border>
    </dxf>
    <dxf>
      <border>
        <bottom style="medium">
          <color rgb="FF4F6228"/>
        </bottom>
      </border>
    </dxf>
    <dxf>
      <font>
        <b val="0"/>
        <strike val="0"/>
        <outline val="0"/>
        <shadow val="0"/>
        <u val="none"/>
        <vertAlign val="baseline"/>
        <sz val="12"/>
        <color auto="1"/>
        <name val="Calibri"/>
        <scheme val="minor"/>
      </font>
      <fill>
        <patternFill patternType="solid">
          <bgColor theme="3" tint="0.39997558519241921"/>
        </patternFill>
      </fill>
      <alignment horizontal="center" vertical="center" textRotation="0" wrapText="0" indent="0" justifyLastLine="0" shrinkToFit="0" readingOrder="0"/>
      <border diagonalUp="0" diagonalDown="0">
        <left style="thin">
          <color auto="1"/>
        </left>
        <right style="thin">
          <color auto="1"/>
        </right>
        <top/>
        <bottom/>
        <vertical style="thin">
          <color auto="1"/>
        </vertical>
        <horizontal style="thin">
          <color auto="1"/>
        </horizontal>
      </border>
    </dxf>
    <dxf>
      <fill>
        <patternFill patternType="solid">
          <fgColor indexed="64"/>
          <bgColor theme="4" tint="0.79998168889431442"/>
        </patternFill>
      </fill>
      <border diagonalUp="0" diagonalDown="0" outline="0">
        <left style="thin">
          <color auto="1"/>
        </left>
        <right style="thin">
          <color auto="1"/>
        </right>
        <top style="thin">
          <color auto="1"/>
        </top>
        <bottom style="thin">
          <color auto="1"/>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79998168889431442"/>
        </patternFill>
      </fill>
      <border diagonalUp="0" diagonalDown="0" outline="0">
        <left style="thin">
          <color auto="1"/>
        </left>
        <right style="thin">
          <color auto="1"/>
        </right>
        <top style="thin">
          <color auto="1"/>
        </top>
        <bottom style="thin">
          <color auto="1"/>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strike val="0"/>
        <outline val="0"/>
        <shadow val="0"/>
        <u val="none"/>
        <vertAlign val="baseline"/>
        <sz val="11"/>
        <color auto="1"/>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right style="medium">
          <color rgb="FF4F6228"/>
        </right>
        <top style="medium">
          <color rgb="FF4F6228"/>
        </top>
        <bottom style="thin">
          <color rgb="FF4F6228"/>
        </bottom>
      </border>
    </dxf>
    <dxf>
      <border>
        <bottom style="medium">
          <color rgb="FF4F6228"/>
        </bottom>
      </border>
    </dxf>
    <dxf>
      <font>
        <b val="0"/>
        <i val="0"/>
        <strike val="0"/>
        <condense val="0"/>
        <extend val="0"/>
        <outline val="0"/>
        <shadow val="0"/>
        <u val="none"/>
        <vertAlign val="baseline"/>
        <sz val="12"/>
        <color auto="1"/>
        <name val="Calibri"/>
        <scheme val="minor"/>
      </font>
      <fill>
        <patternFill patternType="solid">
          <bgColor theme="3" tint="0.39997558519241921"/>
        </patternFill>
      </fill>
      <alignment horizontal="center" vertical="center"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auto="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strike val="0"/>
        <outline val="0"/>
        <shadow val="0"/>
        <u val="none"/>
        <vertAlign val="baseline"/>
        <sz val="11"/>
        <color auto="1"/>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auto="1"/>
        <name val="Calibri"/>
        <family val="2"/>
        <scheme val="minor"/>
      </font>
      <fill>
        <patternFill patternType="solid">
          <fgColor indexed="64"/>
          <bgColor theme="4" tint="0.79998168889431442"/>
        </patternFill>
      </fill>
    </dxf>
    <dxf>
      <border outline="0">
        <right style="medium">
          <color rgb="FF4F6228"/>
        </right>
        <top style="medium">
          <color rgb="FF4F6228"/>
        </top>
        <bottom style="thin">
          <color rgb="FF4F6228"/>
        </bottom>
      </border>
    </dxf>
    <dxf>
      <border>
        <bottom style="medium">
          <color rgb="FF4F6228"/>
        </bottom>
      </border>
    </dxf>
    <dxf>
      <font>
        <b/>
        <i val="0"/>
        <strike val="0"/>
        <condense val="0"/>
        <extend val="0"/>
        <outline val="0"/>
        <shadow val="0"/>
        <u val="none"/>
        <vertAlign val="baseline"/>
        <sz val="12"/>
        <color auto="1"/>
        <name val="Calibri"/>
        <scheme val="minor"/>
      </font>
      <fill>
        <patternFill>
          <bgColor theme="3" tint="0.39997558519241921"/>
        </patternFill>
      </fill>
      <alignment horizontal="center" vertical="center" textRotation="0" wrapText="0" indent="0" justifyLastLine="0" shrinkToFit="0" readingOrder="0"/>
      <border diagonalUp="0" diagonalDown="0" outline="0">
        <left style="thin">
          <color theme="6" tint="-0.499984740745262"/>
        </left>
        <right style="thin">
          <color theme="6" tint="-0.499984740745262"/>
        </right>
        <top/>
        <bottom/>
      </border>
    </dxf>
    <dxf>
      <border diagonalUp="0" diagonalDown="0">
        <left style="thin">
          <color auto="1"/>
        </left>
        <right/>
        <top style="thin">
          <color auto="1"/>
        </top>
        <bottom style="thin">
          <color auto="1"/>
        </bottom>
        <vertical style="thin">
          <color auto="1"/>
        </vertical>
        <horizontal style="thin">
          <color auto="1"/>
        </horizontal>
      </border>
    </dxf>
    <dxf>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0" formatCode="General"/>
      <alignment horizontal="center" vertical="center"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strike val="0"/>
        <outline val="0"/>
        <shadow val="0"/>
        <u val="none"/>
        <vertAlign val="baseline"/>
        <sz val="11"/>
        <color rgb="FFFF0000"/>
        <name val="Calibri"/>
        <scheme val="minor"/>
      </font>
      <alignment horizontal="left" vertical="center" textRotation="0" wrapText="1"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dxf>
    <dxf>
      <border>
        <bottom style="medium">
          <color rgb="FF4F6228"/>
        </bottom>
      </border>
    </dxf>
    <dxf>
      <font>
        <b val="0"/>
        <strike val="0"/>
        <outline val="0"/>
        <shadow val="0"/>
        <u val="none"/>
        <vertAlign val="baseline"/>
        <sz val="12"/>
        <color auto="1"/>
        <name val="Calibri"/>
        <scheme val="minor"/>
      </font>
      <fill>
        <patternFill>
          <bgColor theme="3" tint="0.39997558519241921"/>
        </patternFill>
      </fill>
      <alignment horizontal="center" vertical="center" textRotation="0" wrapText="0" indent="0" justifyLastLine="0" shrinkToFit="0" readingOrder="0"/>
      <border diagonalUp="0" diagonalDown="0">
        <left style="thin">
          <color auto="1"/>
        </left>
        <right style="thin">
          <color auto="1"/>
        </right>
        <top/>
        <bottom/>
        <vertical style="thin">
          <color auto="1"/>
        </vertical>
        <horizontal style="thin">
          <color auto="1"/>
        </horizontal>
      </border>
    </dxf>
    <dxf>
      <fill>
        <patternFill patternType="solid">
          <fgColor indexed="64"/>
          <bgColor theme="4" tint="0.59999389629810485"/>
        </patternFill>
      </fill>
      <border diagonalUp="0" diagonalDown="0">
        <left style="thin">
          <color auto="1"/>
        </left>
        <right/>
        <top/>
        <bottom/>
        <vertical style="thin">
          <color auto="1"/>
        </vertical>
        <horizontal style="thin">
          <color auto="1"/>
        </horizontal>
      </border>
    </dxf>
    <dxf>
      <border diagonalUp="0" diagonalDown="0">
        <left style="thin">
          <color auto="1"/>
        </left>
        <right/>
        <top style="thin">
          <color auto="1"/>
        </top>
        <bottom style="thin">
          <color auto="1"/>
        </bottom>
        <vertical style="thin">
          <color auto="1"/>
        </vertical>
        <horizontal style="thin">
          <color auto="1"/>
        </horizontal>
      </border>
    </dxf>
    <dxf>
      <fill>
        <patternFill patternType="solid">
          <fgColor indexed="64"/>
          <bgColor theme="4" tint="0.59999389629810485"/>
        </patternFill>
      </fill>
      <border diagonalUp="0" diagonalDown="0">
        <left style="thin">
          <color auto="1"/>
        </left>
        <right style="thin">
          <color auto="1"/>
        </right>
        <top/>
        <bottom/>
        <vertical style="thin">
          <color auto="1"/>
        </vertical>
        <horizontal style="thin">
          <color auto="1"/>
        </horizontal>
      </border>
    </dxf>
    <dxf>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59999389629810485"/>
        </patternFill>
      </fill>
      <alignment horizontal="center" vertical="center" textRotation="0" wrapText="0" indent="0" justifyLastLine="0" shrinkToFit="0" readingOrder="0"/>
      <border diagonalUp="0" diagonalDown="0">
        <left style="thin">
          <color auto="1"/>
        </left>
        <right style="thin">
          <color auto="1"/>
        </right>
        <top/>
        <bottom/>
        <vertical style="thin">
          <color auto="1"/>
        </vertical>
        <horizontal style="thin">
          <color auto="1"/>
        </horizontal>
      </border>
    </dxf>
    <dxf>
      <numFmt numFmtId="0" formatCode="General"/>
      <alignment horizontal="center" vertical="center"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solid">
          <fgColor indexed="64"/>
          <bgColor theme="4" tint="0.59999389629810485"/>
        </patternFill>
      </fill>
      <alignment horizontal="center" vertical="center" textRotation="0" wrapText="0" indent="0" justifyLastLine="0" shrinkToFit="0" readingOrder="0"/>
      <border diagonalUp="0" diagonalDown="0">
        <left style="thin">
          <color auto="1"/>
        </left>
        <right style="thin">
          <color auto="1"/>
        </right>
        <top/>
        <bottom/>
        <vertical style="thin">
          <color auto="1"/>
        </vertical>
        <horizontal style="thin">
          <color auto="1"/>
        </horizontal>
      </border>
    </dxf>
    <dxf>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solid">
          <fgColor indexed="64"/>
          <bgColor theme="4" tint="0.59999389629810485"/>
        </patternFill>
      </fill>
      <alignment horizontal="center" vertical="center" textRotation="0" wrapText="0" indent="0" justifyLastLine="0" shrinkToFit="0" readingOrder="0"/>
      <border diagonalUp="0" diagonalDown="0">
        <left style="thin">
          <color auto="1"/>
        </left>
        <right style="thin">
          <color auto="1"/>
        </right>
        <top/>
        <bottom/>
        <vertical style="thin">
          <color auto="1"/>
        </vertical>
        <horizontal style="thin">
          <color auto="1"/>
        </horizontal>
      </border>
    </dxf>
    <dxf>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59999389629810485"/>
        </patternFill>
      </fill>
      <alignment horizontal="left" vertical="center" textRotation="0" wrapText="1" indent="0" justifyLastLine="0" shrinkToFit="0" readingOrder="0"/>
      <border diagonalUp="0" diagonalDown="0">
        <left/>
        <right style="thin">
          <color auto="1"/>
        </right>
        <top/>
        <bottom/>
        <vertical style="thin">
          <color auto="1"/>
        </vertical>
        <horizontal style="thin">
          <color auto="1"/>
        </horizontal>
      </border>
    </dxf>
    <dxf>
      <font>
        <b val="0"/>
        <strike val="0"/>
        <outline val="0"/>
        <shadow val="0"/>
        <u val="none"/>
        <vertAlign val="baseline"/>
        <sz val="11"/>
        <color rgb="FFFF0000"/>
        <name val="Calibri"/>
        <scheme val="minor"/>
      </font>
      <alignment horizontal="left" vertical="center" textRotation="0" wrapText="1"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dxf>
    <dxf>
      <border>
        <top style="thin">
          <color rgb="FF000000"/>
        </top>
      </border>
    </dxf>
    <dxf>
      <fill>
        <patternFill patternType="solid">
          <fgColor indexed="64"/>
          <bgColor theme="4" tint="0.59999389629810485"/>
        </patternFill>
      </fill>
      <border diagonalUp="0" diagonalDown="0">
        <left style="thin">
          <color auto="1"/>
        </left>
        <right style="thin">
          <color auto="1"/>
        </right>
        <top/>
        <bottom/>
        <vertical style="thin">
          <color auto="1"/>
        </vertical>
        <horizontal style="thin">
          <color auto="1"/>
        </horizontal>
      </border>
    </dxf>
    <dxf>
      <border>
        <bottom style="medium">
          <color rgb="FF4F6228"/>
        </bottom>
      </border>
    </dxf>
    <dxf>
      <font>
        <b val="0"/>
        <strike val="0"/>
        <outline val="0"/>
        <shadow val="0"/>
        <u val="none"/>
        <vertAlign val="baseline"/>
        <sz val="12"/>
        <color auto="1"/>
        <name val="Calibri"/>
        <scheme val="minor"/>
      </font>
      <fill>
        <patternFill patternType="solid">
          <bgColor theme="3" tint="0.39997558519241921"/>
        </patternFill>
      </fill>
      <alignment horizontal="center" vertical="center" textRotation="0" wrapText="0" indent="0" justifyLastLine="0" shrinkToFit="0" readingOrder="0"/>
      <border diagonalUp="0" diagonalDown="0">
        <left style="thin">
          <color auto="1"/>
        </left>
        <right style="thin">
          <color auto="1"/>
        </right>
        <top/>
        <bottom/>
        <vertical style="thin">
          <color auto="1"/>
        </vertical>
        <horizontal style="thin">
          <color auto="1"/>
        </horizontal>
      </border>
    </dxf>
    <dxf>
      <fill>
        <patternFill patternType="solid">
          <fgColor indexed="64"/>
          <bgColor theme="4" tint="0.79998168889431442"/>
        </patternFill>
      </fill>
      <border diagonalUp="0" diagonalDown="0" outline="0">
        <left style="thin">
          <color auto="1"/>
        </left>
        <right style="medium">
          <color indexed="64"/>
        </right>
        <top style="thin">
          <color auto="1"/>
        </top>
        <bottom style="medium">
          <color indexed="64"/>
        </bottom>
      </border>
    </dxf>
    <dxf>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fill>
        <patternFill patternType="solid">
          <fgColor indexed="64"/>
          <bgColor theme="4" tint="0.79998168889431442"/>
        </patternFill>
      </fill>
      <border diagonalUp="0" diagonalDown="0" outline="0">
        <left style="thin">
          <color auto="1"/>
        </left>
        <right style="thin">
          <color auto="1"/>
        </right>
        <top style="thin">
          <color auto="1"/>
        </top>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medium">
          <color indexed="64"/>
        </bottom>
      </border>
    </dxf>
    <dxf>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medium">
          <color indexed="64"/>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medium">
          <color indexed="64"/>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medium">
          <color indexed="64"/>
        </bottom>
      </border>
    </dxf>
    <dxf>
      <font>
        <b val="0"/>
        <strike val="0"/>
        <outline val="0"/>
        <shadow val="0"/>
        <u val="none"/>
        <vertAlign val="baseline"/>
        <sz val="11"/>
        <color auto="1"/>
        <name val="Calibri"/>
        <scheme val="minor"/>
      </font>
      <alignment horizontal="left"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border outline="0">
        <right style="medium">
          <color rgb="FF4F6228"/>
        </right>
        <top style="medium">
          <color rgb="FF4F6228"/>
        </top>
        <bottom style="thin">
          <color rgb="FF4F6228"/>
        </bottom>
      </border>
    </dxf>
    <dxf>
      <border>
        <bottom style="medium">
          <color rgb="FF4F6228"/>
        </bottom>
      </border>
    </dxf>
    <dxf>
      <font>
        <b/>
        <i val="0"/>
        <strike val="0"/>
        <condense val="0"/>
        <extend val="0"/>
        <outline val="0"/>
        <shadow val="0"/>
        <u val="none"/>
        <vertAlign val="baseline"/>
        <sz val="12"/>
        <color auto="1"/>
        <name val="Calibri"/>
        <scheme val="minor"/>
      </font>
      <fill>
        <patternFill patternType="solid">
          <bgColor theme="3" tint="0.39997558519241921"/>
        </patternFill>
      </fill>
      <alignment horizontal="center" vertical="center"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diagonalUp="0" diagonalDown="0"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color auto="1"/>
        <name val="Calibri"/>
        <family val="2"/>
        <scheme val="minor"/>
      </font>
      <border diagonalUp="0" diagonalDown="0" outline="0">
        <left style="thin">
          <color auto="1"/>
        </left>
        <right style="thin">
          <color indexed="64"/>
        </right>
        <top style="thin">
          <color indexed="64"/>
        </top>
        <bottom style="thin">
          <color indexed="64"/>
        </bottom>
      </border>
    </dxf>
    <dxf>
      <font>
        <b/>
        <i val="0"/>
        <strike val="0"/>
        <condense val="0"/>
        <extend val="0"/>
        <outline val="0"/>
        <shadow val="0"/>
        <u val="none"/>
        <vertAlign val="baseline"/>
        <sz val="12"/>
        <color rgb="FFFF0000"/>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color auto="1"/>
        <name val="Calibri"/>
        <family val="2"/>
        <scheme val="minor"/>
      </font>
      <numFmt numFmtId="0" formatCode="General"/>
      <alignment horizontal="center" vertical="center" textRotation="0" wrapText="0" indent="0" justifyLastLine="0" shrinkToFit="0" readingOrder="0"/>
      <border diagonalUp="0" diagonalDown="0" outline="0">
        <left style="thin">
          <color auto="1"/>
        </left>
        <right style="thin">
          <color auto="1"/>
        </right>
        <top style="thin">
          <color indexed="64"/>
        </top>
        <bottom style="thin">
          <color indexed="64"/>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color auto="1"/>
        <name val="Calibri"/>
        <family val="2"/>
        <scheme val="minor"/>
      </font>
      <alignment horizontal="center" vertical="center" textRotation="0" wrapText="0" indent="0" justifyLastLine="0" shrinkToFit="0" readingOrder="0"/>
      <border diagonalUp="0" diagonalDown="0" outline="0">
        <left style="thin">
          <color auto="1"/>
        </left>
        <right style="thin">
          <color auto="1"/>
        </right>
        <top style="thin">
          <color indexed="64"/>
        </top>
        <bottom style="thin">
          <color indexed="64"/>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color auto="1"/>
        <name val="Calibri"/>
        <family val="2"/>
        <scheme val="minor"/>
      </font>
      <alignment horizontal="center" vertical="center" textRotation="0" wrapText="0" indent="0" justifyLastLine="0" shrinkToFit="0" readingOrder="0"/>
      <border diagonalUp="0" diagonalDown="0" outline="0">
        <left style="thin">
          <color auto="1"/>
        </left>
        <right style="thin">
          <color auto="1"/>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strike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outline="0">
        <left style="thin">
          <color indexed="64"/>
        </left>
        <right style="thin">
          <color auto="1"/>
        </right>
        <top style="thin">
          <color indexed="64"/>
        </top>
        <bottom style="thin">
          <color indexed="64"/>
        </bottom>
      </border>
    </dxf>
    <dxf>
      <fill>
        <patternFill patternType="solid">
          <fgColor indexed="64"/>
          <bgColor theme="4" tint="0.79998168889431442"/>
        </patternFill>
      </fill>
    </dxf>
    <dxf>
      <border outline="0">
        <right style="medium">
          <color rgb="FF4F6228"/>
        </right>
        <top style="medium">
          <color rgb="FF4F6228"/>
        </top>
        <bottom style="thin">
          <color rgb="FF4F6228"/>
        </bottom>
      </border>
    </dxf>
    <dxf>
      <border>
        <bottom style="medium">
          <color rgb="FF4F6228"/>
        </bottom>
      </border>
    </dxf>
    <dxf>
      <font>
        <b/>
        <i val="0"/>
        <strike val="0"/>
        <condense val="0"/>
        <extend val="0"/>
        <outline val="0"/>
        <shadow val="0"/>
        <u val="none"/>
        <vertAlign val="baseline"/>
        <sz val="12"/>
        <color auto="1"/>
        <name val="Calibri"/>
        <scheme val="minor"/>
      </font>
      <fill>
        <patternFill>
          <bgColor theme="3" tint="0.39997558519241921"/>
        </patternFill>
      </fill>
      <alignment horizontal="center" vertical="center" textRotation="0" wrapText="0" indent="0" justifyLastLine="0" shrinkToFit="0" readingOrder="0"/>
      <border diagonalUp="0" diagonalDown="0" outline="0">
        <left style="thin">
          <color theme="6" tint="-0.499984740745262"/>
        </left>
        <right style="thin">
          <color theme="6" tint="-0.499984740745262"/>
        </right>
        <top/>
        <bottom/>
      </border>
    </dxf>
    <dxf>
      <border diagonalUp="0" diagonalDown="0">
        <left style="thin">
          <color auto="1"/>
        </left>
        <right/>
        <top style="thin">
          <color auto="1"/>
        </top>
        <bottom style="thin">
          <color auto="1"/>
        </bottom>
        <vertical style="thin">
          <color auto="1"/>
        </vertical>
        <horizontal style="thin">
          <color auto="1"/>
        </horizontal>
      </border>
    </dxf>
    <dxf>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0" formatCode="General"/>
      <alignment horizontal="center" vertical="center"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strike val="0"/>
        <outline val="0"/>
        <shadow val="0"/>
        <u val="none"/>
        <vertAlign val="baseline"/>
        <sz val="11"/>
        <color rgb="FFFF0000"/>
        <name val="Calibri"/>
        <scheme val="minor"/>
      </font>
      <alignment horizontal="left" vertical="center" textRotation="0" wrapText="1"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dxf>
    <dxf>
      <border>
        <bottom style="medium">
          <color rgb="FF4F6228"/>
        </bottom>
      </border>
    </dxf>
    <dxf>
      <font>
        <b val="0"/>
        <strike val="0"/>
        <outline val="0"/>
        <shadow val="0"/>
        <u val="none"/>
        <vertAlign val="baseline"/>
        <sz val="12"/>
        <color auto="1"/>
        <name val="Calibri"/>
        <scheme val="minor"/>
      </font>
      <fill>
        <patternFill>
          <bgColor theme="3" tint="0.39997558519241921"/>
        </patternFill>
      </fill>
      <alignment horizontal="center" vertical="center" textRotation="0" wrapText="0" indent="0" justifyLastLine="0" shrinkToFit="0" readingOrder="0"/>
      <border diagonalUp="0" diagonalDown="0">
        <left style="thin">
          <color auto="1"/>
        </left>
        <right style="thin">
          <color auto="1"/>
        </right>
        <top/>
        <bottom/>
        <vertical style="thin">
          <color auto="1"/>
        </vertical>
        <horizontal style="thin">
          <color auto="1"/>
        </horizontal>
      </border>
    </dxf>
    <dxf>
      <font>
        <strike val="0"/>
        <outline val="0"/>
        <shadow val="0"/>
        <u val="none"/>
        <vertAlign val="baseline"/>
        <sz val="11"/>
        <color auto="1"/>
        <name val="Calibri"/>
        <family val="2"/>
        <scheme val="minor"/>
      </font>
      <fill>
        <patternFill patternType="solid">
          <fgColor indexed="64"/>
          <bgColor theme="4" tint="0.59999389629810485"/>
        </patternFill>
      </fill>
      <border diagonalUp="0" diagonalDown="0" outline="0">
        <left style="thin">
          <color auto="1"/>
        </left>
        <right style="medium">
          <color indexed="64"/>
        </right>
        <top style="thin">
          <color auto="1"/>
        </top>
        <bottom style="medium">
          <color indexed="64"/>
        </bottom>
      </border>
    </dxf>
    <dxf>
      <border diagonalUp="0" diagonalDown="0">
        <left style="thin">
          <color auto="1"/>
        </left>
        <right/>
        <top style="thin">
          <color auto="1"/>
        </top>
        <bottom style="thin">
          <color auto="1"/>
        </bottom>
        <vertical style="thin">
          <color auto="1"/>
        </vertical>
        <horizontal style="thin">
          <color auto="1"/>
        </horizontal>
      </border>
    </dxf>
    <dxf>
      <font>
        <strike val="0"/>
        <outline val="0"/>
        <shadow val="0"/>
        <u val="none"/>
        <vertAlign val="baseline"/>
        <sz val="11"/>
        <color auto="1"/>
        <name val="Calibri"/>
        <family val="2"/>
        <scheme val="minor"/>
      </font>
      <fill>
        <patternFill patternType="solid">
          <fgColor indexed="64"/>
          <bgColor theme="4" tint="0.59999389629810485"/>
        </patternFill>
      </fill>
      <border diagonalUp="0" diagonalDown="0" outline="0">
        <left style="thin">
          <color auto="1"/>
        </left>
        <right style="thin">
          <color auto="1"/>
        </right>
        <top style="thin">
          <color auto="1"/>
        </top>
        <bottom style="medium">
          <color indexed="64"/>
        </bottom>
      </border>
    </dxf>
    <dxf>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5999938962981048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medium">
          <color indexed="64"/>
        </bottom>
      </border>
    </dxf>
    <dxf>
      <numFmt numFmtId="0" formatCode="General"/>
      <alignment horizontal="center" vertical="center"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1"/>
        <color auto="1"/>
        <name val="Calibri"/>
        <family val="2"/>
        <scheme val="minor"/>
      </font>
      <fill>
        <patternFill patternType="solid">
          <fgColor indexed="64"/>
          <bgColor theme="4" tint="0.5999938962981048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medium">
          <color indexed="64"/>
        </bottom>
      </border>
    </dxf>
    <dxf>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1"/>
        <color auto="1"/>
        <name val="Calibri"/>
        <family val="2"/>
        <scheme val="minor"/>
      </font>
      <fill>
        <patternFill patternType="solid">
          <fgColor indexed="64"/>
          <bgColor theme="4" tint="0.5999938962981048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medium">
          <color indexed="64"/>
        </bottom>
      </border>
    </dxf>
    <dxf>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5999938962981048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medium">
          <color indexed="64"/>
        </bottom>
      </border>
    </dxf>
    <dxf>
      <font>
        <b val="0"/>
        <strike val="0"/>
        <outline val="0"/>
        <shadow val="0"/>
        <u val="none"/>
        <vertAlign val="baseline"/>
        <sz val="11"/>
        <color rgb="FFFF0000"/>
        <name val="Calibri"/>
        <scheme val="minor"/>
      </font>
      <alignment horizontal="left" vertical="center" textRotation="0" wrapText="1"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dxf>
    <dxf>
      <border>
        <top style="thin">
          <color rgb="FF000000"/>
        </top>
      </border>
    </dxf>
    <dxf>
      <font>
        <strike val="0"/>
        <outline val="0"/>
        <shadow val="0"/>
        <u val="none"/>
        <vertAlign val="baseline"/>
        <sz val="11"/>
        <color auto="1"/>
        <name val="Calibri"/>
        <family val="2"/>
        <scheme val="minor"/>
      </font>
      <fill>
        <patternFill patternType="solid">
          <fgColor indexed="64"/>
          <bgColor theme="4" tint="0.59999389629810485"/>
        </patternFill>
      </fill>
      <border diagonalUp="0" diagonalDown="0" outline="0">
        <left style="thin">
          <color auto="1"/>
        </left>
        <right style="thin">
          <color auto="1"/>
        </right>
        <top/>
        <bottom/>
      </border>
    </dxf>
    <dxf>
      <border>
        <bottom style="medium">
          <color rgb="FF4F6228"/>
        </bottom>
      </border>
    </dxf>
    <dxf>
      <font>
        <b/>
        <strike val="0"/>
        <outline val="0"/>
        <shadow val="0"/>
        <u val="none"/>
        <vertAlign val="baseline"/>
        <sz val="12"/>
        <color auto="1"/>
        <name val="Calibri"/>
        <scheme val="minor"/>
      </font>
      <fill>
        <patternFill patternType="solid">
          <bgColor theme="3" tint="0.39997558519241921"/>
        </patternFill>
      </fill>
      <alignment horizontal="center" vertical="center" textRotation="0" wrapText="0" indent="0" justifyLastLine="0" shrinkToFit="0" readingOrder="0"/>
      <border diagonalUp="0" diagonalDown="0" outline="0">
        <left style="thin">
          <color auto="1"/>
        </left>
        <right style="thin">
          <color auto="1"/>
        </right>
        <top/>
        <bottom/>
      </border>
    </dxf>
    <dxf>
      <fill>
        <patternFill patternType="solid">
          <fgColor indexed="64"/>
          <bgColor theme="4" tint="0.79998168889431442"/>
        </patternFill>
      </fill>
      <border diagonalUp="0" diagonalDown="0">
        <left style="thin">
          <color auto="1"/>
        </left>
        <right/>
        <top/>
        <bottom/>
        <vertical style="thin">
          <color auto="1"/>
        </vertical>
        <horizontal style="thin">
          <color auto="1"/>
        </horizontal>
      </border>
    </dxf>
    <dxf>
      <border diagonalUp="0" diagonalDown="0">
        <left style="thin">
          <color auto="1"/>
        </left>
        <right/>
        <top style="thin">
          <color auto="1"/>
        </top>
        <bottom style="thin">
          <color auto="1"/>
        </bottom>
        <vertical style="thin">
          <color auto="1"/>
        </vertical>
        <horizontal style="thin">
          <color auto="1"/>
        </horizontal>
      </border>
    </dxf>
    <dxf>
      <fill>
        <patternFill patternType="solid">
          <fgColor indexed="64"/>
          <bgColor theme="4" tint="0.79998168889431442"/>
        </patternFill>
      </fill>
      <border diagonalUp="0" diagonalDown="0">
        <left style="thin">
          <color auto="1"/>
        </left>
        <right style="thin">
          <color auto="1"/>
        </right>
        <top/>
        <bottom/>
        <vertical style="thin">
          <color auto="1"/>
        </vertical>
        <horizontal style="thin">
          <color auto="1"/>
        </horizontal>
      </border>
    </dxf>
    <dxf>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auto="1"/>
        </left>
        <right style="thin">
          <color auto="1"/>
        </right>
        <top/>
        <bottom/>
        <vertical style="thin">
          <color auto="1"/>
        </vertical>
        <horizontal style="thin">
          <color auto="1"/>
        </horizontal>
      </border>
    </dxf>
    <dxf>
      <numFmt numFmtId="0" formatCode="Genera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auto="1"/>
        </left>
        <right style="thin">
          <color auto="1"/>
        </right>
        <top/>
        <bottom/>
        <vertical style="thin">
          <color auto="1"/>
        </vertical>
        <horizontal style="thin">
          <color auto="1"/>
        </horizontal>
      </border>
    </dxf>
    <dxf>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auto="1"/>
        </left>
        <right style="thin">
          <color auto="1"/>
        </right>
        <top/>
        <bottom/>
        <vertical style="thin">
          <color auto="1"/>
        </vertical>
        <horizontal style="thin">
          <color auto="1"/>
        </horizontal>
      </border>
    </dxf>
    <dxf>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left" vertical="center" textRotation="0" wrapText="1" indent="0" justifyLastLine="0" shrinkToFit="0" readingOrder="0"/>
      <border diagonalUp="0" diagonalDown="0">
        <left/>
        <right style="thin">
          <color auto="1"/>
        </right>
        <top/>
        <bottom/>
        <vertical style="thin">
          <color auto="1"/>
        </vertical>
        <horizontal style="thin">
          <color auto="1"/>
        </horizontal>
      </border>
    </dxf>
    <dxf>
      <font>
        <b val="0"/>
        <strike val="0"/>
        <outline val="0"/>
        <shadow val="0"/>
        <u val="none"/>
        <vertAlign val="baseline"/>
        <sz val="11"/>
        <color auto="1"/>
        <name val="Calibri"/>
        <scheme val="minor"/>
      </font>
      <alignment horizontal="left" vertical="center" textRotation="0" wrapText="1"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dxf>
    <dxf>
      <fill>
        <patternFill patternType="solid">
          <fgColor indexed="64"/>
          <bgColor theme="4" tint="0.79998168889431442"/>
        </patternFill>
      </fill>
      <border diagonalUp="0" diagonalDown="0">
        <left style="thin">
          <color auto="1"/>
        </left>
        <right style="thin">
          <color auto="1"/>
        </right>
        <top/>
        <bottom/>
        <vertical style="thin">
          <color auto="1"/>
        </vertical>
        <horizontal style="thin">
          <color auto="1"/>
        </horizontal>
      </border>
    </dxf>
    <dxf>
      <border outline="0">
        <right style="medium">
          <color rgb="FF4F6228"/>
        </right>
        <top style="medium">
          <color rgb="FF4F6228"/>
        </top>
        <bottom style="thin">
          <color rgb="FF4F6228"/>
        </bottom>
      </border>
    </dxf>
    <dxf>
      <border>
        <bottom style="medium">
          <color rgb="FF4F6228"/>
        </bottom>
      </border>
    </dxf>
    <dxf>
      <font>
        <b/>
        <i val="0"/>
        <strike val="0"/>
        <condense val="0"/>
        <extend val="0"/>
        <outline val="0"/>
        <shadow val="0"/>
        <u val="none"/>
        <vertAlign val="baseline"/>
        <sz val="12"/>
        <color auto="1"/>
        <name val="Calibri"/>
        <scheme val="minor"/>
      </font>
      <fill>
        <patternFill patternType="solid">
          <bgColor theme="3" tint="0.39997558519241921"/>
        </patternFill>
      </fill>
      <alignment horizontal="center" vertical="center" textRotation="0" wrapText="0" indent="0" justifyLastLine="0" shrinkToFit="0" readingOrder="0"/>
      <border diagonalUp="0" diagonalDown="0">
        <left style="thin">
          <color auto="1"/>
        </left>
        <right style="thin">
          <color auto="1"/>
        </right>
        <top/>
        <bottom/>
        <vertical style="thin">
          <color auto="1"/>
        </vertical>
        <horizontal style="thin">
          <color auto="1"/>
        </horizontal>
      </border>
    </dxf>
    <dxf>
      <font>
        <b val="0"/>
        <i val="0"/>
        <strike val="0"/>
        <condense val="0"/>
        <extend val="0"/>
        <outline val="0"/>
        <shadow val="0"/>
        <u val="none"/>
        <vertAlign val="baseline"/>
        <sz val="12"/>
        <color auto="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strike val="0"/>
        <outline val="0"/>
        <shadow val="0"/>
        <u val="none"/>
        <vertAlign val="baseline"/>
        <sz val="11"/>
        <color auto="1"/>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auto="1"/>
        <name val="Calibri"/>
        <family val="2"/>
        <scheme val="minor"/>
      </font>
      <fill>
        <patternFill patternType="solid">
          <fgColor indexed="64"/>
          <bgColor theme="4" tint="0.79998168889431442"/>
        </patternFill>
      </fill>
    </dxf>
    <dxf>
      <border outline="0">
        <right style="medium">
          <color rgb="FF4F6228"/>
        </right>
        <top style="medium">
          <color rgb="FF4F6228"/>
        </top>
        <bottom style="thin">
          <color rgb="FF4F6228"/>
        </bottom>
      </border>
    </dxf>
    <dxf>
      <border>
        <bottom style="medium">
          <color rgb="FF4F6228"/>
        </bottom>
      </border>
    </dxf>
    <dxf>
      <font>
        <b/>
        <i val="0"/>
        <strike val="0"/>
        <condense val="0"/>
        <extend val="0"/>
        <outline val="0"/>
        <shadow val="0"/>
        <u val="none"/>
        <vertAlign val="baseline"/>
        <sz val="12"/>
        <color auto="1"/>
        <name val="Calibri"/>
        <scheme val="minor"/>
      </font>
      <fill>
        <patternFill>
          <bgColor theme="3" tint="0.39997558519241921"/>
        </patternFill>
      </fill>
      <alignment horizontal="center" vertical="center" textRotation="0" wrapText="0" indent="0" justifyLastLine="0" shrinkToFit="0" readingOrder="0"/>
      <border diagonalUp="0" diagonalDown="0" outline="0">
        <left style="thin">
          <color theme="6" tint="-0.499984740745262"/>
        </left>
        <right style="thin">
          <color theme="6" tint="-0.499984740745262"/>
        </right>
        <top/>
        <bottom/>
      </border>
    </dxf>
    <dxf>
      <border diagonalUp="0" diagonalDown="0">
        <left style="thin">
          <color auto="1"/>
        </left>
        <right/>
        <top style="thin">
          <color auto="1"/>
        </top>
        <bottom style="thin">
          <color auto="1"/>
        </bottom>
        <vertical style="thin">
          <color auto="1"/>
        </vertical>
        <horizontal style="thin">
          <color auto="1"/>
        </horizontal>
      </border>
    </dxf>
    <dxf>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0" formatCode="General"/>
      <alignment horizontal="center" vertical="center"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strike val="0"/>
        <outline val="0"/>
        <shadow val="0"/>
        <u val="none"/>
        <vertAlign val="baseline"/>
        <sz val="11"/>
        <color rgb="FFFF0000"/>
        <name val="Calibri"/>
        <scheme val="minor"/>
      </font>
      <alignment horizontal="left" vertical="center" textRotation="0" wrapText="1"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dxf>
    <dxf>
      <border>
        <bottom style="medium">
          <color rgb="FF4F6228"/>
        </bottom>
      </border>
    </dxf>
    <dxf>
      <font>
        <b/>
        <strike val="0"/>
        <outline val="0"/>
        <shadow val="0"/>
        <u val="none"/>
        <vertAlign val="baseline"/>
        <sz val="12"/>
        <color auto="1"/>
        <name val="Calibri"/>
        <scheme val="minor"/>
      </font>
      <fill>
        <patternFill>
          <bgColor theme="3" tint="0.39997558519241921"/>
        </patternFill>
      </fill>
      <alignment horizontal="center" vertical="center" textRotation="0" wrapText="0" indent="0" justifyLastLine="0" shrinkToFit="0" readingOrder="0"/>
      <border diagonalUp="0" diagonalDown="0" outline="0">
        <left style="thin">
          <color auto="1"/>
        </left>
        <right style="thin">
          <color auto="1"/>
        </right>
        <top/>
        <bottom/>
      </border>
    </dxf>
    <dxf>
      <font>
        <b/>
        <strike val="0"/>
        <outline val="0"/>
        <shadow val="0"/>
        <u val="none"/>
        <vertAlign val="baseline"/>
        <sz val="11"/>
        <color auto="1"/>
        <name val="Calibri"/>
        <family val="2"/>
        <scheme val="minor"/>
      </font>
      <fill>
        <patternFill patternType="solid">
          <fgColor indexed="64"/>
          <bgColor theme="4" tint="0.59999389629810485"/>
        </patternFill>
      </fill>
      <border diagonalUp="0" diagonalDown="0" outline="0">
        <left style="thin">
          <color auto="1"/>
        </left>
        <right style="medium">
          <color indexed="64"/>
        </right>
        <top style="thin">
          <color auto="1"/>
        </top>
        <bottom style="medium">
          <color indexed="64"/>
        </bottom>
      </border>
    </dxf>
    <dxf>
      <border diagonalUp="0" diagonalDown="0">
        <left style="thin">
          <color auto="1"/>
        </left>
        <right/>
        <top style="thin">
          <color auto="1"/>
        </top>
        <bottom style="thin">
          <color auto="1"/>
        </bottom>
        <vertical style="thin">
          <color auto="1"/>
        </vertical>
        <horizontal style="thin">
          <color auto="1"/>
        </horizontal>
      </border>
    </dxf>
    <dxf>
      <font>
        <b/>
        <strike val="0"/>
        <outline val="0"/>
        <shadow val="0"/>
        <u val="none"/>
        <vertAlign val="baseline"/>
        <sz val="11"/>
        <color auto="1"/>
        <name val="Calibri"/>
        <family val="2"/>
        <scheme val="minor"/>
      </font>
      <fill>
        <patternFill patternType="solid">
          <fgColor indexed="64"/>
          <bgColor theme="4" tint="0.59999389629810485"/>
        </patternFill>
      </fill>
      <border diagonalUp="0" diagonalDown="0" outline="0">
        <left style="thin">
          <color auto="1"/>
        </left>
        <right style="thin">
          <color auto="1"/>
        </right>
        <top style="thin">
          <color auto="1"/>
        </top>
        <bottom style="medium">
          <color indexed="64"/>
        </bottom>
      </border>
    </dxf>
    <dxf>
      <border diagonalUp="0" diagonalDown="0">
        <left style="thin">
          <color auto="1"/>
        </left>
        <right style="thin">
          <color auto="1"/>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11"/>
        <color auto="1"/>
        <name val="Calibri"/>
        <family val="2"/>
        <scheme val="minor"/>
      </font>
      <fill>
        <patternFill patternType="solid">
          <fgColor indexed="64"/>
          <bgColor theme="4" tint="0.5999938962981048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medium">
          <color indexed="64"/>
        </bottom>
      </border>
    </dxf>
    <dxf>
      <numFmt numFmtId="0" formatCode="General"/>
      <alignment horizontal="center" vertical="center"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strike val="0"/>
        <outline val="0"/>
        <shadow val="0"/>
        <u val="none"/>
        <vertAlign val="baseline"/>
        <sz val="11"/>
        <color auto="1"/>
        <name val="Calibri"/>
        <family val="2"/>
        <scheme val="minor"/>
      </font>
      <fill>
        <patternFill patternType="solid">
          <fgColor indexed="64"/>
          <bgColor theme="4" tint="0.5999938962981048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medium">
          <color indexed="64"/>
        </bottom>
      </border>
    </dxf>
    <dxf>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strike val="0"/>
        <outline val="0"/>
        <shadow val="0"/>
        <u val="none"/>
        <vertAlign val="baseline"/>
        <sz val="11"/>
        <color auto="1"/>
        <name val="Calibri"/>
        <family val="2"/>
        <scheme val="minor"/>
      </font>
      <fill>
        <patternFill patternType="solid">
          <fgColor indexed="64"/>
          <bgColor theme="4" tint="0.5999938962981048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medium">
          <color indexed="64"/>
        </bottom>
      </border>
    </dxf>
    <dxf>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11"/>
        <color auto="1"/>
        <name val="Calibri"/>
        <family val="2"/>
        <scheme val="minor"/>
      </font>
      <fill>
        <patternFill patternType="solid">
          <fgColor indexed="64"/>
          <bgColor theme="4" tint="0.5999938962981048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medium">
          <color indexed="64"/>
        </bottom>
      </border>
    </dxf>
    <dxf>
      <font>
        <b val="0"/>
        <strike val="0"/>
        <outline val="0"/>
        <shadow val="0"/>
        <u val="none"/>
        <vertAlign val="baseline"/>
        <sz val="11"/>
        <color rgb="FFFF0000"/>
        <name val="Calibri"/>
        <scheme val="minor"/>
      </font>
      <alignment horizontal="left" vertical="center" textRotation="0" wrapText="1"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dxf>
    <dxf>
      <border>
        <top style="thin">
          <color rgb="FF000000"/>
        </top>
      </border>
    </dxf>
    <dxf>
      <font>
        <b/>
        <strike val="0"/>
        <outline val="0"/>
        <shadow val="0"/>
        <u val="none"/>
        <vertAlign val="baseline"/>
        <sz val="11"/>
        <color auto="1"/>
        <name val="Calibri"/>
        <family val="2"/>
        <scheme val="minor"/>
      </font>
      <fill>
        <patternFill patternType="solid">
          <fgColor indexed="64"/>
          <bgColor theme="4" tint="0.59999389629810485"/>
        </patternFill>
      </fill>
      <border diagonalUp="0" diagonalDown="0" outline="0">
        <left style="thin">
          <color auto="1"/>
        </left>
        <right style="thin">
          <color auto="1"/>
        </right>
        <top/>
        <bottom/>
      </border>
    </dxf>
    <dxf>
      <border>
        <bottom style="medium">
          <color rgb="FF4F6228"/>
        </bottom>
      </border>
    </dxf>
    <dxf>
      <font>
        <b val="0"/>
        <strike val="0"/>
        <outline val="0"/>
        <shadow val="0"/>
        <u val="none"/>
        <vertAlign val="baseline"/>
        <sz val="12"/>
        <color auto="1"/>
        <name val="Calibri"/>
        <scheme val="minor"/>
      </font>
      <fill>
        <patternFill patternType="solid">
          <bgColor theme="3" tint="0.39997558519241921"/>
        </patternFill>
      </fill>
      <alignment horizontal="center" vertical="center" textRotation="0" wrapText="0" indent="0" justifyLastLine="0" shrinkToFit="0" readingOrder="0"/>
      <border diagonalUp="0" diagonalDown="0" outline="0">
        <left style="thin">
          <color auto="1"/>
        </left>
        <right style="thin">
          <color auto="1"/>
        </right>
        <top/>
        <bottom/>
      </border>
    </dxf>
    <dxf>
      <fill>
        <patternFill patternType="solid">
          <fgColor indexed="64"/>
          <bgColor theme="4" tint="0.79998168889431442"/>
        </patternFill>
      </fill>
      <border diagonalUp="0" diagonalDown="0" outline="0">
        <left style="thin">
          <color auto="1"/>
        </left>
        <right style="thin">
          <color auto="1"/>
        </right>
        <top style="thin">
          <color auto="1"/>
        </top>
        <bottom style="thin">
          <color auto="1"/>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79998168889431442"/>
        </patternFill>
      </fill>
      <border diagonalUp="0" diagonalDown="0" outline="0">
        <left style="thin">
          <color auto="1"/>
        </left>
        <right style="thin">
          <color auto="1"/>
        </right>
        <top style="thin">
          <color auto="1"/>
        </top>
        <bottom style="thin">
          <color auto="1"/>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strike val="0"/>
        <outline val="0"/>
        <shadow val="0"/>
        <u val="none"/>
        <vertAlign val="baseline"/>
        <sz val="11"/>
        <color auto="1"/>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79998168889431442"/>
        </patternFill>
      </fill>
    </dxf>
    <dxf>
      <border outline="0">
        <right style="medium">
          <color rgb="FF4F6228"/>
        </right>
        <top style="medium">
          <color rgb="FF4F6228"/>
        </top>
        <bottom style="thin">
          <color rgb="FF4F6228"/>
        </bottom>
      </border>
    </dxf>
    <dxf>
      <border>
        <bottom style="medium">
          <color rgb="FF4F6228"/>
        </bottom>
      </border>
    </dxf>
    <dxf>
      <font>
        <b/>
        <i val="0"/>
        <strike val="0"/>
        <condense val="0"/>
        <extend val="0"/>
        <outline val="0"/>
        <shadow val="0"/>
        <u val="none"/>
        <vertAlign val="baseline"/>
        <sz val="12"/>
        <color rgb="FF002060"/>
        <name val="Calibri"/>
        <scheme val="minor"/>
      </font>
      <fill>
        <patternFill patternType="solid">
          <bgColor theme="3" tint="0.39997558519241921"/>
        </patternFill>
      </fill>
      <alignment horizontal="center" vertical="center"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border diagonalUp="0" diagonalDown="0" outline="0">
        <left style="thin">
          <color auto="1"/>
        </left>
        <right style="thin">
          <color indexed="64"/>
        </right>
        <top style="thin">
          <color indexed="64"/>
        </top>
        <bottom style="thin">
          <color indexed="64"/>
        </bottom>
      </border>
    </dxf>
    <dxf>
      <font>
        <b/>
        <i val="0"/>
        <strike val="0"/>
        <condense val="0"/>
        <extend val="0"/>
        <outline val="0"/>
        <shadow val="0"/>
        <u val="none"/>
        <vertAlign val="baseline"/>
        <sz val="12"/>
        <color rgb="FFFF0000"/>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color auto="1"/>
        <name val="Calibri"/>
        <family val="2"/>
        <scheme val="minor"/>
      </font>
      <numFmt numFmtId="0" formatCode="General"/>
      <alignment horizontal="center" vertical="center" textRotation="0" wrapText="0" indent="0" justifyLastLine="0" shrinkToFit="0" readingOrder="0"/>
      <border diagonalUp="0" diagonalDown="0" outline="0">
        <left style="thin">
          <color auto="1"/>
        </left>
        <right style="thin">
          <color indexed="64"/>
        </right>
        <top style="thin">
          <color indexed="64"/>
        </top>
        <bottom style="thin">
          <color indexed="64"/>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color auto="1"/>
        <name val="Calibri"/>
        <family val="2"/>
        <scheme val="minor"/>
      </font>
      <alignment horizontal="center" vertical="center" textRotation="0" wrapText="0" indent="0" justifyLastLine="0" shrinkToFit="0" readingOrder="0"/>
      <border diagonalUp="0" diagonalDown="0" outline="0">
        <left style="thin">
          <color auto="1"/>
        </left>
        <right style="thin">
          <color auto="1"/>
        </right>
        <top style="thin">
          <color indexed="64"/>
        </top>
        <bottom style="thin">
          <color indexed="64"/>
        </bottom>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color auto="1"/>
        <name val="Calibri"/>
        <family val="2"/>
        <scheme val="minor"/>
      </font>
      <alignment horizontal="center" vertical="center" textRotation="0" wrapText="0" indent="0" justifyLastLine="0" shrinkToFit="0" readingOrder="0"/>
      <border diagonalUp="0" diagonalDown="0" outline="0">
        <left style="thin">
          <color auto="1"/>
        </left>
        <right style="thin">
          <color auto="1"/>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strike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outline="0">
        <left style="thin">
          <color indexed="64"/>
        </left>
        <right style="thin">
          <color auto="1"/>
        </right>
        <top style="thin">
          <color indexed="64"/>
        </top>
        <bottom style="thin">
          <color indexed="64"/>
        </bottom>
      </border>
    </dxf>
    <dxf>
      <fill>
        <patternFill patternType="solid">
          <fgColor indexed="64"/>
          <bgColor theme="4" tint="0.79998168889431442"/>
        </patternFill>
      </fill>
    </dxf>
    <dxf>
      <border outline="0">
        <right style="medium">
          <color rgb="FF4F6228"/>
        </right>
        <top style="medium">
          <color rgb="FF4F6228"/>
        </top>
        <bottom style="thin">
          <color rgb="FF4F6228"/>
        </bottom>
      </border>
    </dxf>
    <dxf>
      <border>
        <bottom style="medium">
          <color rgb="FF4F6228"/>
        </bottom>
      </border>
    </dxf>
    <dxf>
      <font>
        <b val="0"/>
        <i val="0"/>
        <strike val="0"/>
        <condense val="0"/>
        <extend val="0"/>
        <outline val="0"/>
        <shadow val="0"/>
        <u val="none"/>
        <vertAlign val="baseline"/>
        <sz val="12"/>
        <color auto="1"/>
        <name val="Calibri"/>
        <scheme val="minor"/>
      </font>
      <fill>
        <patternFill>
          <bgColor theme="3" tint="0.39997558519241921"/>
        </patternFill>
      </fill>
      <alignment horizontal="center" vertical="center" textRotation="0" wrapText="0" indent="0" justifyLastLine="0" shrinkToFit="0" readingOrder="0"/>
      <border diagonalUp="0" diagonalDown="0" outline="0">
        <left style="thin">
          <color theme="6" tint="-0.499984740745262"/>
        </left>
        <right style="thin">
          <color theme="6" tint="-0.499984740745262"/>
        </right>
        <top/>
        <bottom/>
      </border>
    </dxf>
    <dxf>
      <border diagonalUp="0" diagonalDown="0">
        <left style="thin">
          <color auto="1"/>
        </left>
        <right/>
        <top style="thin">
          <color auto="1"/>
        </top>
        <bottom style="thin">
          <color auto="1"/>
        </bottom>
        <vertical style="thin">
          <color auto="1"/>
        </vertical>
        <horizontal style="thin">
          <color auto="1"/>
        </horizontal>
      </border>
    </dxf>
    <dxf>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0" formatCode="General"/>
      <alignment horizontal="center" vertical="center"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strike val="0"/>
        <outline val="0"/>
        <shadow val="0"/>
        <u val="none"/>
        <vertAlign val="baseline"/>
        <sz val="11"/>
        <color rgb="FFFF0000"/>
        <name val="Calibri"/>
        <scheme val="minor"/>
      </font>
      <alignment horizontal="left" vertical="center" textRotation="0" wrapText="1"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dxf>
    <dxf>
      <border>
        <bottom style="medium">
          <color rgb="FF4F6228"/>
        </bottom>
      </border>
    </dxf>
    <dxf>
      <font>
        <b/>
        <strike val="0"/>
        <outline val="0"/>
        <shadow val="0"/>
        <u val="none"/>
        <vertAlign val="baseline"/>
        <sz val="12"/>
        <color rgb="FF002060"/>
        <name val="Calibri"/>
        <scheme val="minor"/>
      </font>
      <fill>
        <patternFill>
          <bgColor theme="3" tint="0.39997558519241921"/>
        </patternFill>
      </fill>
      <alignment horizontal="center" vertical="center" textRotation="0" wrapText="0" indent="0" justifyLastLine="0" shrinkToFit="0" readingOrder="0"/>
      <border diagonalUp="0" diagonalDown="0">
        <left style="thin">
          <color auto="1"/>
        </left>
        <right style="thin">
          <color auto="1"/>
        </right>
        <top/>
        <bottom/>
        <vertical style="thin">
          <color auto="1"/>
        </vertical>
        <horizontal style="thin">
          <color auto="1"/>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59999389629810485"/>
        </patternFill>
      </fill>
      <border diagonalUp="0" diagonalDown="0" outline="0">
        <left style="thin">
          <color auto="1"/>
        </left>
        <right style="medium">
          <color indexed="64"/>
        </right>
        <top style="thin">
          <color auto="1"/>
        </top>
        <bottom style="medium">
          <color indexed="64"/>
        </bottom>
      </border>
    </dxf>
    <dxf>
      <font>
        <strike val="0"/>
        <outline val="0"/>
        <shadow val="0"/>
        <vertAlign val="baseline"/>
        <color auto="1"/>
      </font>
      <border diagonalUp="0" diagonalDown="0">
        <left style="thin">
          <color auto="1"/>
        </left>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59999389629810485"/>
        </patternFill>
      </fill>
      <border diagonalUp="0" diagonalDown="0" outline="0">
        <left style="thin">
          <color auto="1"/>
        </left>
        <right style="thin">
          <color auto="1"/>
        </right>
        <top style="thin">
          <color auto="1"/>
        </top>
        <bottom style="medium">
          <color indexed="64"/>
        </bottom>
      </border>
    </dxf>
    <dxf>
      <font>
        <strike val="0"/>
        <outline val="0"/>
        <shadow val="0"/>
        <vertAlign val="baseline"/>
        <color auto="1"/>
      </font>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5999938962981048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medium">
          <color indexed="64"/>
        </bottom>
      </border>
    </dxf>
    <dxf>
      <font>
        <strike val="0"/>
        <outline val="0"/>
        <shadow val="0"/>
        <vertAlign val="baseline"/>
        <color auto="1"/>
      </font>
      <numFmt numFmtId="0" formatCode="General"/>
      <alignment horizontal="center" vertical="center"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5999938962981048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medium">
          <color indexed="64"/>
        </bottom>
      </border>
    </dxf>
    <dxf>
      <font>
        <strike val="0"/>
        <outline val="0"/>
        <shadow val="0"/>
        <vertAlign val="baseline"/>
        <color auto="1"/>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5999938962981048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medium">
          <color indexed="64"/>
        </bottom>
      </border>
    </dxf>
    <dxf>
      <font>
        <strike val="0"/>
        <outline val="0"/>
        <shadow val="0"/>
        <vertAlign val="baseline"/>
        <color auto="1"/>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5999938962981048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medium">
          <color indexed="64"/>
        </bottom>
      </border>
    </dxf>
    <dxf>
      <font>
        <b val="0"/>
        <strike val="0"/>
        <outline val="0"/>
        <shadow val="0"/>
        <u val="none"/>
        <vertAlign val="baseline"/>
        <sz val="11"/>
        <color auto="1"/>
        <name val="Calibri"/>
        <scheme val="minor"/>
      </font>
      <alignment horizontal="left" vertical="center" textRotation="0" wrapText="1"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dxf>
    <dxf>
      <border>
        <top style="thin">
          <color rgb="FF000000"/>
        </top>
      </border>
    </dxf>
    <dxf>
      <font>
        <strike val="0"/>
        <outline val="0"/>
        <shadow val="0"/>
        <vertAlign val="baseline"/>
        <color auto="1"/>
      </font>
      <fill>
        <patternFill patternType="solid">
          <fgColor indexed="64"/>
          <bgColor theme="4" tint="0.59999389629810485"/>
        </patternFill>
      </fill>
      <border diagonalUp="0" diagonalDown="0" outline="0">
        <left style="thin">
          <color auto="1"/>
        </left>
        <right style="thin">
          <color auto="1"/>
        </right>
        <top/>
        <bottom/>
      </border>
    </dxf>
    <dxf>
      <font>
        <strike val="0"/>
        <outline val="0"/>
        <shadow val="0"/>
        <vertAlign val="baseline"/>
        <color auto="1"/>
      </font>
    </dxf>
    <dxf>
      <border>
        <bottom style="medium">
          <color rgb="FF4F6228"/>
        </bottom>
      </border>
    </dxf>
    <dxf>
      <font>
        <b val="0"/>
        <strike val="0"/>
        <outline val="0"/>
        <shadow val="0"/>
        <u val="none"/>
        <vertAlign val="baseline"/>
        <sz val="12"/>
        <color auto="1"/>
        <name val="Calibri"/>
        <scheme val="minor"/>
      </font>
      <fill>
        <patternFill patternType="solid">
          <bgColor theme="3" tint="0.39997558519241921"/>
        </patternFill>
      </fill>
      <alignment horizontal="center" vertical="center" textRotation="0" wrapText="0" indent="0" justifyLastLine="0" shrinkToFit="0" readingOrder="0"/>
      <border diagonalUp="0" diagonalDown="0">
        <left style="thin">
          <color auto="1"/>
        </left>
        <right style="thin">
          <color auto="1"/>
        </right>
        <top/>
        <bottom/>
        <vertical style="thin">
          <color auto="1"/>
        </vertical>
        <horizontal style="thin">
          <color auto="1"/>
        </horizontal>
      </border>
    </dxf>
    <dxf>
      <fill>
        <patternFill patternType="solid">
          <fgColor indexed="64"/>
          <bgColor theme="4" tint="0.79998168889431442"/>
        </patternFill>
      </fill>
      <border diagonalUp="0" diagonalDown="0" outline="0">
        <left style="thin">
          <color auto="1"/>
        </left>
        <right style="thin">
          <color auto="1"/>
        </right>
        <top style="thin">
          <color auto="1"/>
        </top>
        <bottom style="thin">
          <color auto="1"/>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79998168889431442"/>
        </patternFill>
      </fill>
      <border diagonalUp="0" diagonalDown="0" outline="0">
        <left style="thin">
          <color auto="1"/>
        </left>
        <right style="thin">
          <color auto="1"/>
        </right>
        <top style="thin">
          <color auto="1"/>
        </top>
        <bottom style="thin">
          <color auto="1"/>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strike val="0"/>
        <outline val="0"/>
        <shadow val="0"/>
        <u val="none"/>
        <vertAlign val="baseline"/>
        <sz val="11"/>
        <color auto="1"/>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79998168889431442"/>
        </patternFill>
      </fill>
    </dxf>
    <dxf>
      <border outline="0">
        <right style="medium">
          <color rgb="FF4F6228"/>
        </right>
        <top style="medium">
          <color rgb="FF4F6228"/>
        </top>
        <bottom style="thin">
          <color rgb="FF4F6228"/>
        </bottom>
      </border>
    </dxf>
    <dxf>
      <border>
        <bottom style="medium">
          <color rgb="FF4F6228"/>
        </bottom>
      </border>
    </dxf>
    <dxf>
      <font>
        <b val="0"/>
        <i val="0"/>
        <strike val="0"/>
        <condense val="0"/>
        <extend val="0"/>
        <outline val="0"/>
        <shadow val="0"/>
        <u val="none"/>
        <vertAlign val="baseline"/>
        <sz val="12"/>
        <color auto="1"/>
        <name val="Calibri"/>
        <scheme val="minor"/>
      </font>
      <fill>
        <patternFill patternType="solid">
          <bgColor theme="3" tint="0.39997558519241921"/>
        </patternFill>
      </fill>
      <alignment horizontal="center" vertical="center"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auto="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strike val="0"/>
        <outline val="0"/>
        <shadow val="0"/>
        <u val="none"/>
        <vertAlign val="baseline"/>
        <sz val="11"/>
        <color auto="1"/>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auto="1"/>
        <name val="Calibri"/>
        <family val="2"/>
        <scheme val="minor"/>
      </font>
      <fill>
        <patternFill patternType="solid">
          <fgColor indexed="64"/>
          <bgColor theme="4" tint="0.79998168889431442"/>
        </patternFill>
      </fill>
    </dxf>
    <dxf>
      <border outline="0">
        <right style="medium">
          <color rgb="FF4F6228"/>
        </right>
        <top style="medium">
          <color rgb="FF4F6228"/>
        </top>
        <bottom style="thin">
          <color rgb="FF4F6228"/>
        </bottom>
      </border>
    </dxf>
    <dxf>
      <border>
        <bottom style="medium">
          <color rgb="FF4F6228"/>
        </bottom>
      </border>
    </dxf>
    <dxf>
      <font>
        <b/>
        <i val="0"/>
        <strike val="0"/>
        <condense val="0"/>
        <extend val="0"/>
        <outline val="0"/>
        <shadow val="0"/>
        <u val="none"/>
        <vertAlign val="baseline"/>
        <sz val="12"/>
        <color auto="1"/>
        <name val="Arial"/>
        <family val="2"/>
        <scheme val="none"/>
      </font>
      <fill>
        <patternFill>
          <bgColor theme="3" tint="0.39997558519241921"/>
        </patternFill>
      </fill>
      <alignment horizontal="center" vertical="center" textRotation="0" wrapText="0" indent="0" justifyLastLine="0" shrinkToFit="0" readingOrder="0"/>
      <border diagonalUp="0" diagonalDown="0" outline="0">
        <left style="thin">
          <color theme="6" tint="-0.499984740745262"/>
        </left>
        <right style="thin">
          <color theme="6" tint="-0.499984740745262"/>
        </right>
        <top/>
        <bottom/>
      </border>
    </dxf>
    <dxf>
      <border diagonalUp="0" diagonalDown="0">
        <left style="thin">
          <color auto="1"/>
        </left>
        <right/>
        <top style="thin">
          <color auto="1"/>
        </top>
        <bottom style="thin">
          <color auto="1"/>
        </bottom>
        <vertical style="thin">
          <color auto="1"/>
        </vertical>
        <horizontal style="thin">
          <color auto="1"/>
        </horizontal>
      </border>
    </dxf>
    <dxf>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0" formatCode="General"/>
      <alignment horizontal="center" vertical="center"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strike val="0"/>
        <outline val="0"/>
        <shadow val="0"/>
        <u val="none"/>
        <vertAlign val="baseline"/>
        <sz val="11"/>
        <color rgb="FFFF0000"/>
        <name val="Calibri"/>
        <scheme val="minor"/>
      </font>
      <alignment horizontal="left" vertical="center" textRotation="0" wrapText="1"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dxf>
    <dxf>
      <border>
        <bottom style="medium">
          <color rgb="FF4F6228"/>
        </bottom>
      </border>
    </dxf>
    <dxf>
      <font>
        <b/>
        <strike val="0"/>
        <outline val="0"/>
        <shadow val="0"/>
        <u val="none"/>
        <vertAlign val="baseline"/>
        <sz val="12"/>
        <color auto="1"/>
        <name val="Arial"/>
        <family val="2"/>
        <scheme val="none"/>
      </font>
      <fill>
        <patternFill>
          <bgColor theme="3" tint="0.39997558519241921"/>
        </patternFill>
      </fill>
      <alignment horizontal="center" vertical="center" textRotation="0" wrapText="0" indent="0" justifyLastLine="0" shrinkToFit="0" readingOrder="0"/>
      <border diagonalUp="0" diagonalDown="0">
        <left style="thin">
          <color auto="1"/>
        </left>
        <right style="thin">
          <color auto="1"/>
        </right>
        <top/>
        <bottom/>
        <vertical style="thin">
          <color auto="1"/>
        </vertical>
        <horizontal style="thin">
          <color auto="1"/>
        </horizontal>
      </border>
    </dxf>
    <dxf>
      <fill>
        <patternFill patternType="solid">
          <fgColor indexed="64"/>
          <bgColor theme="4" tint="0.59999389629810485"/>
        </patternFill>
      </fill>
      <border diagonalUp="0" diagonalDown="0" outline="0">
        <left style="thin">
          <color auto="1"/>
        </left>
        <right style="medium">
          <color indexed="64"/>
        </right>
        <top style="thin">
          <color auto="1"/>
        </top>
        <bottom style="medium">
          <color indexed="64"/>
        </bottom>
      </border>
    </dxf>
    <dxf>
      <border diagonalUp="0" diagonalDown="0">
        <left style="thin">
          <color auto="1"/>
        </left>
        <right/>
        <top style="thin">
          <color auto="1"/>
        </top>
        <bottom style="thin">
          <color auto="1"/>
        </bottom>
        <vertical style="thin">
          <color auto="1"/>
        </vertical>
        <horizontal style="thin">
          <color auto="1"/>
        </horizontal>
      </border>
    </dxf>
    <dxf>
      <fill>
        <patternFill patternType="solid">
          <fgColor indexed="64"/>
          <bgColor theme="4" tint="0.59999389629810485"/>
        </patternFill>
      </fill>
      <border diagonalUp="0" diagonalDown="0" outline="0">
        <left style="thin">
          <color auto="1"/>
        </left>
        <right style="thin">
          <color auto="1"/>
        </right>
        <top style="thin">
          <color auto="1"/>
        </top>
        <bottom style="medium">
          <color indexed="64"/>
        </bottom>
      </border>
    </dxf>
    <dxf>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5999938962981048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medium">
          <color indexed="64"/>
        </bottom>
      </border>
    </dxf>
    <dxf>
      <numFmt numFmtId="0" formatCode="General"/>
      <alignment horizontal="center" vertical="center"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solid">
          <fgColor indexed="64"/>
          <bgColor theme="4" tint="0.5999938962981048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medium">
          <color indexed="64"/>
        </bottom>
      </border>
    </dxf>
    <dxf>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solid">
          <fgColor indexed="64"/>
          <bgColor theme="4" tint="0.5999938962981048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medium">
          <color indexed="64"/>
        </bottom>
      </border>
    </dxf>
    <dxf>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11"/>
        <color rgb="FF002060"/>
        <name val="Calibri"/>
        <family val="2"/>
        <scheme val="minor"/>
      </font>
      <fill>
        <patternFill patternType="solid">
          <fgColor indexed="64"/>
          <bgColor theme="4" tint="0.5999938962981048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medium">
          <color indexed="64"/>
        </bottom>
      </border>
    </dxf>
    <dxf>
      <font>
        <b val="0"/>
        <strike val="0"/>
        <outline val="0"/>
        <shadow val="0"/>
        <u val="none"/>
        <vertAlign val="baseline"/>
        <sz val="11"/>
        <color rgb="FFFF0000"/>
        <name val="Calibri"/>
        <scheme val="minor"/>
      </font>
      <alignment horizontal="left" vertical="center" textRotation="0" wrapText="1"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dxf>
    <dxf>
      <border>
        <top style="thin">
          <color rgb="FF000000"/>
        </top>
      </border>
    </dxf>
    <dxf>
      <fill>
        <patternFill patternType="solid">
          <fgColor indexed="64"/>
          <bgColor theme="4" tint="0.59999389629810485"/>
        </patternFill>
      </fill>
      <border diagonalUp="0" diagonalDown="0" outline="0">
        <left style="thin">
          <color auto="1"/>
        </left>
        <right style="thin">
          <color auto="1"/>
        </right>
        <top/>
        <bottom/>
      </border>
    </dxf>
    <dxf>
      <border>
        <bottom style="medium">
          <color rgb="FF4F6228"/>
        </bottom>
      </border>
    </dxf>
    <dxf>
      <font>
        <b val="0"/>
        <strike val="0"/>
        <outline val="0"/>
        <shadow val="0"/>
        <u val="none"/>
        <vertAlign val="baseline"/>
        <sz val="12"/>
        <color auto="1"/>
        <name val="Arial"/>
        <family val="2"/>
        <scheme val="none"/>
      </font>
      <fill>
        <patternFill patternType="solid">
          <bgColor theme="3" tint="0.39997558519241921"/>
        </patternFill>
      </fill>
      <alignment horizontal="center" vertical="center" textRotation="0" wrapText="0" indent="0" justifyLastLine="0" shrinkToFit="0" readingOrder="0"/>
      <border diagonalUp="0" diagonalDown="0" outline="0">
        <left style="thin">
          <color auto="1"/>
        </left>
        <right style="thin">
          <color auto="1"/>
        </right>
        <top/>
        <bottom/>
      </border>
    </dxf>
    <dxf>
      <fill>
        <patternFill patternType="solid">
          <fgColor indexed="64"/>
          <bgColor theme="4" tint="0.79998168889431442"/>
        </patternFill>
      </fill>
      <border diagonalUp="0" diagonalDown="0">
        <left style="thin">
          <color auto="1"/>
        </left>
        <right style="thin">
          <color auto="1"/>
        </right>
        <top style="thin">
          <color auto="1"/>
        </top>
        <bottom style="thin">
          <color auto="1"/>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79998168889431442"/>
        </patternFill>
      </fill>
      <border diagonalUp="0" diagonalDown="0">
        <left style="thin">
          <color auto="1"/>
        </left>
        <right style="thin">
          <color auto="1"/>
        </right>
        <top style="thin">
          <color auto="1"/>
        </top>
        <bottom style="thin">
          <color auto="1"/>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border>
    </dxf>
    <dxf>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border>
    </dxf>
    <dxf>
      <font>
        <b val="0"/>
        <strike val="0"/>
        <outline val="0"/>
        <shadow val="0"/>
        <u val="none"/>
        <vertAlign val="baseline"/>
        <sz val="11"/>
        <color auto="1"/>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79998168889431442"/>
        </patternFill>
      </fill>
    </dxf>
    <dxf>
      <border outline="0">
        <right style="medium">
          <color rgb="FF4F6228"/>
        </right>
        <top style="medium">
          <color rgb="FF4F6228"/>
        </top>
        <bottom style="thin">
          <color rgb="FF4F6228"/>
        </bottom>
      </border>
    </dxf>
    <dxf>
      <border>
        <bottom style="medium">
          <color rgb="FF4F6228"/>
        </bottom>
      </border>
    </dxf>
    <dxf>
      <font>
        <b val="0"/>
        <i val="0"/>
        <strike val="0"/>
        <condense val="0"/>
        <extend val="0"/>
        <outline val="0"/>
        <shadow val="0"/>
        <u val="none"/>
        <vertAlign val="baseline"/>
        <sz val="12"/>
        <color auto="1"/>
        <name val="Calibri"/>
        <scheme val="minor"/>
      </font>
      <fill>
        <patternFill patternType="solid">
          <bgColor theme="3" tint="0.39997558519241921"/>
        </patternFill>
      </fill>
      <alignment horizontal="center" vertical="center"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auto="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auto="1"/>
        <name val="Calibri"/>
        <family val="2"/>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solid">
          <fgColor indexed="64"/>
          <bgColor theme="4" tint="0.79998168889431442"/>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strike val="0"/>
        <outline val="0"/>
        <shadow val="0"/>
        <u val="none"/>
        <vertAlign val="baseline"/>
        <sz val="11"/>
        <color auto="1"/>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color auto="1"/>
        <name val="Calibri"/>
        <family val="2"/>
        <scheme val="minor"/>
      </font>
      <fill>
        <patternFill patternType="solid">
          <fgColor indexed="64"/>
          <bgColor theme="4" tint="0.79998168889431442"/>
        </patternFill>
      </fill>
    </dxf>
    <dxf>
      <border outline="0">
        <right style="medium">
          <color rgb="FF4F6228"/>
        </right>
        <top style="medium">
          <color rgb="FF4F6228"/>
        </top>
        <bottom style="thin">
          <color rgb="FF4F6228"/>
        </bottom>
      </border>
    </dxf>
    <dxf>
      <border>
        <bottom style="medium">
          <color rgb="FF4F6228"/>
        </bottom>
      </border>
    </dxf>
    <dxf>
      <font>
        <b/>
        <i val="0"/>
        <strike val="0"/>
        <condense val="0"/>
        <extend val="0"/>
        <outline val="0"/>
        <shadow val="0"/>
        <u val="none"/>
        <vertAlign val="baseline"/>
        <sz val="12"/>
        <color auto="1"/>
        <name val="Calibri"/>
        <scheme val="minor"/>
      </font>
      <fill>
        <patternFill>
          <bgColor theme="3" tint="0.39997558519241921"/>
        </patternFill>
      </fill>
      <alignment horizontal="center" vertical="center" textRotation="0" wrapText="0" indent="0" justifyLastLine="0" shrinkToFit="0" readingOrder="0"/>
      <border diagonalUp="0" diagonalDown="0" outline="0">
        <left style="thin">
          <color theme="6" tint="-0.499984740745262"/>
        </left>
        <right style="thin">
          <color theme="6" tint="-0.499984740745262"/>
        </right>
        <top/>
        <bottom/>
      </border>
    </dxf>
    <dxf>
      <border diagonalUp="0" diagonalDown="0">
        <left style="thin">
          <color auto="1"/>
        </left>
        <right/>
        <top style="thin">
          <color auto="1"/>
        </top>
        <bottom style="thin">
          <color auto="1"/>
        </bottom>
        <vertical style="thin">
          <color auto="1"/>
        </vertical>
        <horizontal style="thin">
          <color auto="1"/>
        </horizontal>
      </border>
    </dxf>
    <dxf>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0" formatCode="General"/>
      <alignment horizontal="center" vertical="center"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strike val="0"/>
        <outline val="0"/>
        <shadow val="0"/>
        <u val="none"/>
        <vertAlign val="baseline"/>
        <sz val="11"/>
        <color rgb="FFFF0000"/>
        <name val="Calibri"/>
        <scheme val="minor"/>
      </font>
      <alignment horizontal="left" vertical="center" textRotation="0" wrapText="1"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dxf>
    <dxf>
      <border>
        <bottom style="medium">
          <color indexed="64"/>
        </bottom>
      </border>
    </dxf>
    <dxf>
      <font>
        <b val="0"/>
        <strike val="0"/>
        <outline val="0"/>
        <shadow val="0"/>
        <u val="none"/>
        <vertAlign val="baseline"/>
        <sz val="12"/>
        <color auto="1"/>
        <name val="Calibri"/>
        <scheme val="minor"/>
      </font>
      <fill>
        <patternFill>
          <bgColor theme="3" tint="0.39997558519241921"/>
        </patternFill>
      </fill>
      <alignment horizontal="center" vertical="center" textRotation="0" wrapText="0" indent="0" justifyLastLine="0" shrinkToFit="0" readingOrder="0"/>
      <border diagonalUp="0" diagonalDown="0">
        <left style="thin">
          <color auto="1"/>
        </left>
        <right style="thin">
          <color auto="1"/>
        </right>
        <top/>
        <bottom/>
        <vertical style="thin">
          <color auto="1"/>
        </vertical>
        <horizontal style="thin">
          <color auto="1"/>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11"/>
        <color rgb="FFFF0000"/>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top style="thin">
          <color rgb="FF000000"/>
        </top>
      </border>
    </dxf>
    <dxf>
      <border diagonalUp="0" diagonalDown="0">
        <left style="thin">
          <color rgb="FF000000"/>
        </left>
        <right style="thin">
          <color rgb="FF000000"/>
        </right>
        <top/>
        <bottom/>
        <vertical style="thin">
          <color rgb="FF000000"/>
        </vertical>
        <horizontal style="thin">
          <color rgb="FF000000"/>
        </horizontal>
      </border>
    </dxf>
    <dxf>
      <border outline="0">
        <bottom style="medium">
          <color indexed="64"/>
        </bottom>
      </border>
    </dxf>
    <dxf>
      <font>
        <b/>
      </font>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11"/>
        <color auto="1"/>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79998168889431442"/>
        </patternFill>
      </fill>
    </dxf>
    <dxf>
      <border outline="0">
        <right style="medium">
          <color rgb="FF4F6228"/>
        </right>
        <top style="medium">
          <color rgb="FF4F6228"/>
        </top>
        <bottom style="thin">
          <color rgb="FF4F6228"/>
        </bottom>
      </border>
    </dxf>
    <dxf>
      <border>
        <bottom style="medium">
          <color rgb="FF4F6228"/>
        </bottom>
      </border>
    </dxf>
    <dxf>
      <font>
        <b val="0"/>
        <i val="0"/>
        <strike val="0"/>
        <condense val="0"/>
        <extend val="0"/>
        <outline val="0"/>
        <shadow val="0"/>
        <u val="none"/>
        <vertAlign val="baseline"/>
        <sz val="12"/>
        <color auto="1"/>
        <name val="Calibri"/>
        <scheme val="minor"/>
      </font>
      <fill>
        <patternFill patternType="solid">
          <bgColor theme="3" tint="0.39997558519241921"/>
        </patternFill>
      </fill>
      <alignment horizontal="center" vertical="center" textRotation="0" wrapText="0" indent="0" justifyLastLine="0" shrinkToFit="0" readingOrder="0"/>
      <border diagonalUp="0" diagonalDown="0" outline="0">
        <left style="thin">
          <color auto="1"/>
        </left>
        <right style="thin">
          <color auto="1"/>
        </right>
        <top/>
        <bottom/>
      </border>
    </dxf>
    <dxf>
      <font>
        <strike val="0"/>
        <outline val="0"/>
        <shadow val="0"/>
        <u val="none"/>
        <vertAlign val="baseline"/>
        <color auto="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font>
      <numFmt numFmtId="0" formatCode="Genera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1"/>
        <color auto="1"/>
        <name val="Calibri"/>
        <scheme val="min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font>
      <fill>
        <patternFill patternType="solid">
          <fgColor indexed="64"/>
          <bgColor theme="4" tint="0.79998168889431442"/>
        </patternFill>
      </fill>
    </dxf>
    <dxf>
      <border outline="0">
        <right style="medium">
          <color rgb="FF4F6228"/>
        </right>
        <top style="medium">
          <color rgb="FF4F6228"/>
        </top>
        <bottom style="thin">
          <color rgb="FF4F6228"/>
        </bottom>
      </border>
    </dxf>
    <dxf>
      <font>
        <strike val="0"/>
        <outline val="0"/>
        <shadow val="0"/>
        <u val="none"/>
        <vertAlign val="baseline"/>
        <color auto="1"/>
      </font>
    </dxf>
    <dxf>
      <border>
        <bottom style="medium">
          <color rgb="FF4F6228"/>
        </bottom>
      </border>
    </dxf>
    <dxf>
      <font>
        <b val="0"/>
        <i val="0"/>
        <strike val="0"/>
        <condense val="0"/>
        <extend val="0"/>
        <outline val="0"/>
        <shadow val="0"/>
        <u val="none"/>
        <vertAlign val="baseline"/>
        <sz val="12"/>
        <color auto="1"/>
        <name val="Calibri"/>
        <scheme val="minor"/>
      </font>
      <fill>
        <patternFill>
          <bgColor theme="3" tint="0.39997558519241921"/>
        </patternFill>
      </fill>
      <alignment horizontal="center" vertical="center" textRotation="0" wrapText="0" indent="0" justifyLastLine="0" shrinkToFit="0" readingOrder="0"/>
      <border diagonalUp="0" diagonalDown="0" outline="0">
        <left style="thin">
          <color theme="6" tint="-0.499984740745262"/>
        </left>
        <right style="thin">
          <color theme="6" tint="-0.499984740745262"/>
        </right>
        <top/>
        <bottom/>
      </border>
    </dxf>
    <dxf>
      <border diagonalUp="0" diagonalDown="0">
        <left style="thin">
          <color auto="1"/>
        </left>
        <right style="medium">
          <color indexed="64"/>
        </right>
        <top style="thin">
          <color auto="1"/>
        </top>
        <bottom style="thin">
          <color auto="1"/>
        </bottom>
        <vertical style="thin">
          <color auto="1"/>
        </vertical>
        <horizontal style="thin">
          <color auto="1"/>
        </horizontal>
      </border>
    </dxf>
    <dxf>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0" formatCode="General"/>
      <alignment horizontal="center" vertical="center"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strike val="0"/>
        <outline val="0"/>
        <shadow val="0"/>
        <u val="none"/>
        <vertAlign val="baseline"/>
        <sz val="11"/>
        <color rgb="FFFF0000"/>
        <name val="Calibri"/>
        <scheme val="minor"/>
      </font>
      <alignment horizontal="left" vertical="center" textRotation="0" wrapText="1" indent="0" justifyLastLine="0" shrinkToFit="0" readingOrder="0"/>
      <border diagonalUp="0" diagonalDown="0">
        <left style="medium">
          <color indexed="64"/>
        </left>
        <right style="thin">
          <color auto="1"/>
        </right>
        <top style="thin">
          <color auto="1"/>
        </top>
        <bottom style="thin">
          <color auto="1"/>
        </bottom>
        <vertical style="thin">
          <color auto="1"/>
        </vertical>
        <horizontal style="thin">
          <color auto="1"/>
        </horizontal>
      </border>
    </dxf>
    <dxf>
      <border>
        <bottom style="medium">
          <color indexed="64"/>
        </bottom>
      </border>
    </dxf>
    <dxf>
      <font>
        <b val="0"/>
        <strike val="0"/>
        <outline val="0"/>
        <shadow val="0"/>
        <u val="none"/>
        <vertAlign val="baseline"/>
        <sz val="12"/>
        <color auto="1"/>
        <name val="Calibri"/>
        <scheme val="minor"/>
      </font>
      <fill>
        <patternFill>
          <bgColor theme="3" tint="0.39997558519241921"/>
        </patternFill>
      </fill>
      <alignment horizontal="center" vertical="center" textRotation="0" wrapText="0" indent="0" justifyLastLine="0" shrinkToFit="0" readingOrder="0"/>
      <border diagonalUp="0" diagonalDown="0" outline="0">
        <left style="thin">
          <color theme="6" tint="-0.499984740745262"/>
        </left>
        <right style="thin">
          <color theme="6" tint="-0.499984740745262"/>
        </right>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11"/>
        <color rgb="FFFF0000"/>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top style="thin">
          <color rgb="FF000000"/>
        </top>
      </border>
    </dxf>
    <dxf>
      <fill>
        <patternFill patternType="solid">
          <fgColor indexed="64"/>
          <bgColor theme="4" tint="0.59999389629810485"/>
        </patternFill>
      </fill>
      <border diagonalUp="0" diagonalDown="0" outline="0">
        <left style="thin">
          <color rgb="FF000000"/>
        </left>
        <right style="thin">
          <color rgb="FF000000"/>
        </right>
        <top/>
        <bottom/>
      </border>
    </dxf>
    <dxf>
      <border outline="0">
        <bottom style="medium">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11"/>
        <color auto="1"/>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4" tint="0.79998168889431442"/>
        </patternFill>
      </fill>
    </dxf>
    <dxf>
      <border outline="0">
        <right style="medium">
          <color theme="6" tint="-0.499984740745262"/>
        </right>
        <top style="medium">
          <color theme="6" tint="-0.499984740745262"/>
        </top>
        <bottom style="thin">
          <color theme="6" tint="-0.499984740745262"/>
        </bottom>
      </border>
    </dxf>
    <dxf>
      <border>
        <bottom style="medium">
          <color theme="6" tint="-0.499984740745262"/>
        </bottom>
      </border>
    </dxf>
    <dxf>
      <font>
        <b val="0"/>
        <i val="0"/>
        <strike val="0"/>
        <condense val="0"/>
        <extend val="0"/>
        <outline val="0"/>
        <shadow val="0"/>
        <u val="none"/>
        <vertAlign val="baseline"/>
        <sz val="12"/>
        <color auto="1"/>
        <name val="Calibri"/>
        <scheme val="minor"/>
      </font>
      <fill>
        <patternFill patternType="solid">
          <bgColor theme="3" tint="0.39997558519241921"/>
        </patternFill>
      </fill>
      <alignment horizontal="center" vertical="center" textRotation="0" wrapText="0" indent="0" justifyLastLine="0" shrinkToFit="0" readingOrder="0"/>
      <border diagonalUp="0" diagonalDown="0" outline="0">
        <left style="thin">
          <color auto="1"/>
        </left>
        <right style="thin">
          <color auto="1"/>
        </right>
        <top/>
        <bottom/>
      </border>
    </dxf>
    <dxf>
      <font>
        <strike val="0"/>
        <outline val="0"/>
        <shadow val="0"/>
        <u val="none"/>
        <vertAlign val="baseline"/>
        <color auto="1"/>
        <name val="Calibri"/>
        <family val="2"/>
        <scheme val="minor"/>
      </font>
      <fill>
        <patternFill patternType="solid">
          <fgColor indexed="64"/>
          <bgColor theme="4" tint="0.79998168889431442"/>
        </patternFill>
      </fill>
    </dxf>
    <dxf>
      <border outline="0">
        <right style="medium">
          <color theme="6" tint="-0.499984740745262"/>
        </right>
        <top style="medium">
          <color theme="6" tint="-0.499984740745262"/>
        </top>
        <bottom style="thin">
          <color theme="6" tint="-0.499984740745262"/>
        </bottom>
      </border>
    </dxf>
    <dxf>
      <border>
        <bottom style="medium">
          <color theme="6" tint="-0.499984740745262"/>
        </bottom>
      </border>
    </dxf>
    <dxf>
      <font>
        <b val="0"/>
        <i val="0"/>
        <strike val="0"/>
        <condense val="0"/>
        <extend val="0"/>
        <outline val="0"/>
        <shadow val="0"/>
        <u val="none"/>
        <vertAlign val="baseline"/>
        <sz val="12"/>
        <color auto="1"/>
        <name val="Calibri"/>
        <scheme val="minor"/>
      </font>
      <fill>
        <patternFill>
          <bgColor theme="3" tint="0.39997558519241921"/>
        </patternFill>
      </fill>
      <alignment horizontal="center" vertical="center" textRotation="0" wrapText="0" indent="0" justifyLastLine="0" shrinkToFit="0" readingOrder="0"/>
      <border diagonalUp="0" diagonalDown="0" outline="0">
        <left style="thin">
          <color theme="6" tint="-0.499984740745262"/>
        </left>
        <right style="thin">
          <color theme="6" tint="-0.499984740745262"/>
        </right>
        <top/>
        <bottom/>
      </border>
    </dxf>
    <dxf>
      <border diagonalUp="0" diagonalDown="0">
        <left style="thin">
          <color auto="1"/>
        </left>
        <right style="medium">
          <color indexed="64"/>
        </right>
        <top style="thin">
          <color auto="1"/>
        </top>
        <bottom style="thin">
          <color auto="1"/>
        </bottom>
        <vertical style="thin">
          <color auto="1"/>
        </vertical>
        <horizontal style="thin">
          <color auto="1"/>
        </horizontal>
      </border>
    </dxf>
    <dxf>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0" formatCode="General"/>
      <alignment horizontal="center" vertical="center"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strike val="0"/>
        <outline val="0"/>
        <shadow val="0"/>
        <u val="none"/>
        <vertAlign val="baseline"/>
        <sz val="11"/>
        <color rgb="FFFF0000"/>
        <name val="Calibri"/>
        <scheme val="minor"/>
      </font>
      <alignment horizontal="left" vertical="center" textRotation="0" wrapText="1" indent="0" justifyLastLine="0" shrinkToFit="0" readingOrder="0"/>
      <border diagonalUp="0" diagonalDown="0">
        <left style="medium">
          <color indexed="64"/>
        </left>
        <right style="thin">
          <color auto="1"/>
        </right>
        <top style="thin">
          <color auto="1"/>
        </top>
        <bottom style="thin">
          <color auto="1"/>
        </bottom>
        <vertical style="thin">
          <color auto="1"/>
        </vertical>
        <horizontal style="thin">
          <color auto="1"/>
        </horizontal>
      </border>
    </dxf>
    <dxf>
      <border>
        <bottom style="medium">
          <color theme="6" tint="-0.499984740745262"/>
        </bottom>
      </border>
    </dxf>
    <dxf>
      <font>
        <b val="0"/>
        <strike val="0"/>
        <outline val="0"/>
        <shadow val="0"/>
        <u val="none"/>
        <vertAlign val="baseline"/>
        <sz val="12"/>
        <color auto="1"/>
        <name val="Calibri"/>
        <scheme val="minor"/>
      </font>
      <fill>
        <patternFill>
          <bgColor theme="3" tint="0.39997558519241921"/>
        </patternFill>
      </fill>
      <alignment horizontal="center" vertical="center" textRotation="0" wrapText="0" indent="0" justifyLastLine="0" shrinkToFit="0" readingOrder="0"/>
      <border diagonalUp="0" diagonalDown="0" outline="0">
        <left style="thin">
          <color theme="6" tint="-0.499984740745262"/>
        </left>
        <right style="thin">
          <color theme="6" tint="-0.499984740745262"/>
        </right>
        <top/>
        <bottom/>
      </border>
    </dxf>
    <dxf>
      <border>
        <top style="thin">
          <color indexed="64"/>
        </top>
      </border>
    </dxf>
    <dxf>
      <fill>
        <patternFill patternType="solid">
          <fgColor indexed="64"/>
          <bgColor theme="4" tint="0.59999389629810485"/>
        </patternFill>
      </fill>
      <border diagonalUp="0" diagonalDown="0" outline="0">
        <left style="thin">
          <color indexed="64"/>
        </left>
        <right style="thin">
          <color indexed="64"/>
        </right>
        <top/>
        <bottom/>
      </border>
    </dxf>
    <dxf>
      <border>
        <bottom style="medium">
          <color indexed="64"/>
        </bottom>
      </border>
    </dxf>
    <dxf>
      <font>
        <b val="0"/>
        <strike val="0"/>
        <outline val="0"/>
        <shadow val="0"/>
        <u val="none"/>
        <vertAlign val="baseline"/>
        <sz val="12"/>
        <color auto="1"/>
        <name val="Calibri"/>
        <scheme val="minor"/>
      </font>
      <fill>
        <patternFill patternType="solid">
          <bgColor theme="3" tint="0.39997558519241921"/>
        </patternFill>
      </fill>
      <alignment horizontal="center" vertical="center" textRotation="0" wrapText="0" indent="0" justifyLastLine="0" shrinkToFit="0" readingOrder="0"/>
      <border diagonalUp="0" diagonalDown="0" outline="0">
        <left style="thin">
          <color theme="6" tint="-0.499984740745262"/>
        </left>
        <right style="thin">
          <color theme="6" tint="-0.499984740745262"/>
        </right>
        <top/>
        <bottom/>
      </border>
    </dxf>
  </dxfs>
  <tableStyles count="0" defaultTableStyle="TableStyleMedium2" defaultPivotStyle="PivotStyleLight16"/>
  <colors>
    <mruColors>
      <color rgb="FFFF6699"/>
      <color rgb="FFCC66FF"/>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1187450</xdr:colOff>
      <xdr:row>0</xdr:row>
      <xdr:rowOff>247650</xdr:rowOff>
    </xdr:from>
    <xdr:to>
      <xdr:col>2</xdr:col>
      <xdr:colOff>3619500</xdr:colOff>
      <xdr:row>0</xdr:row>
      <xdr:rowOff>1324775</xdr:rowOff>
    </xdr:to>
    <xdr:pic>
      <xdr:nvPicPr>
        <xdr:cNvPr id="2" name="Image 1">
          <a:extLst>
            <a:ext uri="{FF2B5EF4-FFF2-40B4-BE49-F238E27FC236}">
              <a16:creationId xmlns:a16="http://schemas.microsoft.com/office/drawing/2014/main" id="{EA4EBB62-05BF-48A5-8962-E3E8727B357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21250" y="247650"/>
          <a:ext cx="2432050" cy="1077125"/>
        </a:xfrm>
        <a:prstGeom prst="rect">
          <a:avLst/>
        </a:prstGeom>
      </xdr:spPr>
    </xdr:pic>
    <xdr:clientData/>
  </xdr:twoCellAnchor>
  <xdr:twoCellAnchor editAs="oneCell">
    <xdr:from>
      <xdr:col>0</xdr:col>
      <xdr:colOff>295275</xdr:colOff>
      <xdr:row>10</xdr:row>
      <xdr:rowOff>116115</xdr:rowOff>
    </xdr:from>
    <xdr:to>
      <xdr:col>0</xdr:col>
      <xdr:colOff>1616410</xdr:colOff>
      <xdr:row>12</xdr:row>
      <xdr:rowOff>66675</xdr:rowOff>
    </xdr:to>
    <xdr:pic>
      <xdr:nvPicPr>
        <xdr:cNvPr id="3" name="Image 2">
          <a:extLst>
            <a:ext uri="{FF2B5EF4-FFF2-40B4-BE49-F238E27FC236}">
              <a16:creationId xmlns:a16="http://schemas.microsoft.com/office/drawing/2014/main" id="{61BF2442-968B-48BB-9BA4-F584B42F315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5275" y="3342709"/>
          <a:ext cx="1321135" cy="127215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939800</xdr:colOff>
      <xdr:row>0</xdr:row>
      <xdr:rowOff>215901</xdr:rowOff>
    </xdr:from>
    <xdr:to>
      <xdr:col>2</xdr:col>
      <xdr:colOff>3359150</xdr:colOff>
      <xdr:row>0</xdr:row>
      <xdr:rowOff>1282701</xdr:rowOff>
    </xdr:to>
    <xdr:pic>
      <xdr:nvPicPr>
        <xdr:cNvPr id="2" name="Image 1">
          <a:extLst>
            <a:ext uri="{FF2B5EF4-FFF2-40B4-BE49-F238E27FC236}">
              <a16:creationId xmlns:a16="http://schemas.microsoft.com/office/drawing/2014/main" id="{7BC2A232-450E-41EA-A2E5-AA8E9EACF55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60900" y="215901"/>
          <a:ext cx="2425700" cy="1066800"/>
        </a:xfrm>
        <a:prstGeom prst="rect">
          <a:avLst/>
        </a:prstGeom>
      </xdr:spPr>
    </xdr:pic>
    <xdr:clientData/>
  </xdr:twoCellAnchor>
  <xdr:twoCellAnchor editAs="oneCell">
    <xdr:from>
      <xdr:col>0</xdr:col>
      <xdr:colOff>298450</xdr:colOff>
      <xdr:row>10</xdr:row>
      <xdr:rowOff>116115</xdr:rowOff>
    </xdr:from>
    <xdr:to>
      <xdr:col>0</xdr:col>
      <xdr:colOff>1616410</xdr:colOff>
      <xdr:row>12</xdr:row>
      <xdr:rowOff>63501</xdr:rowOff>
    </xdr:to>
    <xdr:pic>
      <xdr:nvPicPr>
        <xdr:cNvPr id="3" name="Image 2">
          <a:extLst>
            <a:ext uri="{FF2B5EF4-FFF2-40B4-BE49-F238E27FC236}">
              <a16:creationId xmlns:a16="http://schemas.microsoft.com/office/drawing/2014/main" id="{0492B2AE-A028-4754-811F-390CE54B87A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8450" y="4116615"/>
          <a:ext cx="1317960" cy="127453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919389</xdr:colOff>
      <xdr:row>0</xdr:row>
      <xdr:rowOff>58964</xdr:rowOff>
    </xdr:from>
    <xdr:to>
      <xdr:col>2</xdr:col>
      <xdr:colOff>3341460</xdr:colOff>
      <xdr:row>0</xdr:row>
      <xdr:rowOff>1179632</xdr:rowOff>
    </xdr:to>
    <xdr:pic>
      <xdr:nvPicPr>
        <xdr:cNvPr id="2" name="Image 1">
          <a:extLst>
            <a:ext uri="{FF2B5EF4-FFF2-40B4-BE49-F238E27FC236}">
              <a16:creationId xmlns:a16="http://schemas.microsoft.com/office/drawing/2014/main" id="{E296B3F7-BE5C-4387-BDEE-E308EE000A8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38675" y="58964"/>
          <a:ext cx="2418896" cy="1120668"/>
        </a:xfrm>
        <a:prstGeom prst="rect">
          <a:avLst/>
        </a:prstGeom>
      </xdr:spPr>
    </xdr:pic>
    <xdr:clientData/>
  </xdr:twoCellAnchor>
  <xdr:twoCellAnchor editAs="oneCell">
    <xdr:from>
      <xdr:col>0</xdr:col>
      <xdr:colOff>298450</xdr:colOff>
      <xdr:row>10</xdr:row>
      <xdr:rowOff>116115</xdr:rowOff>
    </xdr:from>
    <xdr:to>
      <xdr:col>0</xdr:col>
      <xdr:colOff>1616410</xdr:colOff>
      <xdr:row>12</xdr:row>
      <xdr:rowOff>63499</xdr:rowOff>
    </xdr:to>
    <xdr:pic>
      <xdr:nvPicPr>
        <xdr:cNvPr id="3" name="Image 2">
          <a:extLst>
            <a:ext uri="{FF2B5EF4-FFF2-40B4-BE49-F238E27FC236}">
              <a16:creationId xmlns:a16="http://schemas.microsoft.com/office/drawing/2014/main" id="{025BE689-5352-4C4D-9915-250AFDD43F1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8450" y="4116615"/>
          <a:ext cx="1317960" cy="127453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1003300</xdr:colOff>
      <xdr:row>0</xdr:row>
      <xdr:rowOff>1</xdr:rowOff>
    </xdr:from>
    <xdr:to>
      <xdr:col>2</xdr:col>
      <xdr:colOff>3429000</xdr:colOff>
      <xdr:row>0</xdr:row>
      <xdr:rowOff>1152526</xdr:rowOff>
    </xdr:to>
    <xdr:pic>
      <xdr:nvPicPr>
        <xdr:cNvPr id="2" name="Image 1">
          <a:extLst>
            <a:ext uri="{FF2B5EF4-FFF2-40B4-BE49-F238E27FC236}">
              <a16:creationId xmlns:a16="http://schemas.microsoft.com/office/drawing/2014/main" id="{40EBFC45-CBC5-4CDF-91F0-1E325B89AB1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24400" y="1"/>
          <a:ext cx="2425700" cy="1155700"/>
        </a:xfrm>
        <a:prstGeom prst="rect">
          <a:avLst/>
        </a:prstGeom>
      </xdr:spPr>
    </xdr:pic>
    <xdr:clientData/>
  </xdr:twoCellAnchor>
  <xdr:twoCellAnchor editAs="oneCell">
    <xdr:from>
      <xdr:col>0</xdr:col>
      <xdr:colOff>298450</xdr:colOff>
      <xdr:row>10</xdr:row>
      <xdr:rowOff>116115</xdr:rowOff>
    </xdr:from>
    <xdr:to>
      <xdr:col>0</xdr:col>
      <xdr:colOff>1616410</xdr:colOff>
      <xdr:row>12</xdr:row>
      <xdr:rowOff>66675</xdr:rowOff>
    </xdr:to>
    <xdr:pic>
      <xdr:nvPicPr>
        <xdr:cNvPr id="3" name="Image 2">
          <a:extLst>
            <a:ext uri="{FF2B5EF4-FFF2-40B4-BE49-F238E27FC236}">
              <a16:creationId xmlns:a16="http://schemas.microsoft.com/office/drawing/2014/main" id="{5E9B7772-40C1-4787-B9FC-66595301A0F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8450" y="4116615"/>
          <a:ext cx="1317960" cy="12745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997744</xdr:colOff>
      <xdr:row>0</xdr:row>
      <xdr:rowOff>92075</xdr:rowOff>
    </xdr:from>
    <xdr:to>
      <xdr:col>2</xdr:col>
      <xdr:colOff>3417094</xdr:colOff>
      <xdr:row>0</xdr:row>
      <xdr:rowOff>1112837</xdr:rowOff>
    </xdr:to>
    <xdr:pic>
      <xdr:nvPicPr>
        <xdr:cNvPr id="2" name="Image 1">
          <a:extLst>
            <a:ext uri="{FF2B5EF4-FFF2-40B4-BE49-F238E27FC236}">
              <a16:creationId xmlns:a16="http://schemas.microsoft.com/office/drawing/2014/main" id="{E10441D8-DFDE-4E83-8261-53AACF38D20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12494" y="92075"/>
          <a:ext cx="2419350" cy="1027112"/>
        </a:xfrm>
        <a:prstGeom prst="rect">
          <a:avLst/>
        </a:prstGeom>
      </xdr:spPr>
    </xdr:pic>
    <xdr:clientData/>
  </xdr:twoCellAnchor>
  <xdr:twoCellAnchor editAs="oneCell">
    <xdr:from>
      <xdr:col>0</xdr:col>
      <xdr:colOff>298450</xdr:colOff>
      <xdr:row>10</xdr:row>
      <xdr:rowOff>116115</xdr:rowOff>
    </xdr:from>
    <xdr:to>
      <xdr:col>0</xdr:col>
      <xdr:colOff>1616410</xdr:colOff>
      <xdr:row>12</xdr:row>
      <xdr:rowOff>66676</xdr:rowOff>
    </xdr:to>
    <xdr:pic>
      <xdr:nvPicPr>
        <xdr:cNvPr id="3" name="Image 2">
          <a:extLst>
            <a:ext uri="{FF2B5EF4-FFF2-40B4-BE49-F238E27FC236}">
              <a16:creationId xmlns:a16="http://schemas.microsoft.com/office/drawing/2014/main" id="{95B9591A-2D9A-4858-903B-C5AAFD179B1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8450" y="4116615"/>
          <a:ext cx="1317960" cy="12745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879928</xdr:colOff>
      <xdr:row>0</xdr:row>
      <xdr:rowOff>98427</xdr:rowOff>
    </xdr:from>
    <xdr:to>
      <xdr:col>2</xdr:col>
      <xdr:colOff>3316060</xdr:colOff>
      <xdr:row>0</xdr:row>
      <xdr:rowOff>1144709</xdr:rowOff>
    </xdr:to>
    <xdr:pic>
      <xdr:nvPicPr>
        <xdr:cNvPr id="2" name="Image 1">
          <a:extLst>
            <a:ext uri="{FF2B5EF4-FFF2-40B4-BE49-F238E27FC236}">
              <a16:creationId xmlns:a16="http://schemas.microsoft.com/office/drawing/2014/main" id="{45B3BBB6-8188-48A7-9B7C-CE4178D3001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94678" y="98427"/>
          <a:ext cx="2436132" cy="1046282"/>
        </a:xfrm>
        <a:prstGeom prst="rect">
          <a:avLst/>
        </a:prstGeom>
      </xdr:spPr>
    </xdr:pic>
    <xdr:clientData/>
  </xdr:twoCellAnchor>
  <xdr:twoCellAnchor editAs="oneCell">
    <xdr:from>
      <xdr:col>0</xdr:col>
      <xdr:colOff>298450</xdr:colOff>
      <xdr:row>10</xdr:row>
      <xdr:rowOff>116115</xdr:rowOff>
    </xdr:from>
    <xdr:to>
      <xdr:col>0</xdr:col>
      <xdr:colOff>1616410</xdr:colOff>
      <xdr:row>12</xdr:row>
      <xdr:rowOff>69850</xdr:rowOff>
    </xdr:to>
    <xdr:pic>
      <xdr:nvPicPr>
        <xdr:cNvPr id="3" name="Image 2">
          <a:extLst>
            <a:ext uri="{FF2B5EF4-FFF2-40B4-BE49-F238E27FC236}">
              <a16:creationId xmlns:a16="http://schemas.microsoft.com/office/drawing/2014/main" id="{A7A7A806-E8BA-44A3-AB15-6C12563878F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8450" y="4116615"/>
          <a:ext cx="1317960" cy="127453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893537</xdr:colOff>
      <xdr:row>0</xdr:row>
      <xdr:rowOff>33564</xdr:rowOff>
    </xdr:from>
    <xdr:to>
      <xdr:col>2</xdr:col>
      <xdr:colOff>3326494</xdr:colOff>
      <xdr:row>0</xdr:row>
      <xdr:rowOff>1078139</xdr:rowOff>
    </xdr:to>
    <xdr:pic>
      <xdr:nvPicPr>
        <xdr:cNvPr id="2" name="Image 1">
          <a:extLst>
            <a:ext uri="{FF2B5EF4-FFF2-40B4-BE49-F238E27FC236}">
              <a16:creationId xmlns:a16="http://schemas.microsoft.com/office/drawing/2014/main" id="{52AD65E7-DAE9-46D9-82B4-504F2661ADF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08287" y="33564"/>
          <a:ext cx="2429782" cy="1041400"/>
        </a:xfrm>
        <a:prstGeom prst="rect">
          <a:avLst/>
        </a:prstGeom>
      </xdr:spPr>
    </xdr:pic>
    <xdr:clientData/>
  </xdr:twoCellAnchor>
  <xdr:twoCellAnchor editAs="oneCell">
    <xdr:from>
      <xdr:col>0</xdr:col>
      <xdr:colOff>298450</xdr:colOff>
      <xdr:row>10</xdr:row>
      <xdr:rowOff>116115</xdr:rowOff>
    </xdr:from>
    <xdr:to>
      <xdr:col>0</xdr:col>
      <xdr:colOff>1616410</xdr:colOff>
      <xdr:row>12</xdr:row>
      <xdr:rowOff>66674</xdr:rowOff>
    </xdr:to>
    <xdr:pic>
      <xdr:nvPicPr>
        <xdr:cNvPr id="3" name="Image 2">
          <a:extLst>
            <a:ext uri="{FF2B5EF4-FFF2-40B4-BE49-F238E27FC236}">
              <a16:creationId xmlns:a16="http://schemas.microsoft.com/office/drawing/2014/main" id="{0DA44A7C-8F8C-497F-9AFD-892AA1B4828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8450" y="4116615"/>
          <a:ext cx="1317960" cy="127453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825500</xdr:colOff>
      <xdr:row>0</xdr:row>
      <xdr:rowOff>40483</xdr:rowOff>
    </xdr:from>
    <xdr:to>
      <xdr:col>2</xdr:col>
      <xdr:colOff>3238500</xdr:colOff>
      <xdr:row>0</xdr:row>
      <xdr:rowOff>1169988</xdr:rowOff>
    </xdr:to>
    <xdr:pic>
      <xdr:nvPicPr>
        <xdr:cNvPr id="2" name="Image 1">
          <a:extLst>
            <a:ext uri="{FF2B5EF4-FFF2-40B4-BE49-F238E27FC236}">
              <a16:creationId xmlns:a16="http://schemas.microsoft.com/office/drawing/2014/main" id="{CEDC62DA-DBAF-44EA-912E-D38A3E8254F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40250" y="40483"/>
          <a:ext cx="2413000" cy="1126330"/>
        </a:xfrm>
        <a:prstGeom prst="rect">
          <a:avLst/>
        </a:prstGeom>
      </xdr:spPr>
    </xdr:pic>
    <xdr:clientData/>
  </xdr:twoCellAnchor>
  <xdr:twoCellAnchor editAs="oneCell">
    <xdr:from>
      <xdr:col>0</xdr:col>
      <xdr:colOff>298450</xdr:colOff>
      <xdr:row>10</xdr:row>
      <xdr:rowOff>116115</xdr:rowOff>
    </xdr:from>
    <xdr:to>
      <xdr:col>0</xdr:col>
      <xdr:colOff>1616410</xdr:colOff>
      <xdr:row>12</xdr:row>
      <xdr:rowOff>66675</xdr:rowOff>
    </xdr:to>
    <xdr:pic>
      <xdr:nvPicPr>
        <xdr:cNvPr id="3" name="Image 2">
          <a:extLst>
            <a:ext uri="{FF2B5EF4-FFF2-40B4-BE49-F238E27FC236}">
              <a16:creationId xmlns:a16="http://schemas.microsoft.com/office/drawing/2014/main" id="{1FC1D14D-82DF-4940-A8D3-8395DCA41C5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8450" y="4116615"/>
          <a:ext cx="1317960" cy="127453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1388269</xdr:colOff>
      <xdr:row>0</xdr:row>
      <xdr:rowOff>76200</xdr:rowOff>
    </xdr:from>
    <xdr:to>
      <xdr:col>2</xdr:col>
      <xdr:colOff>3798094</xdr:colOff>
      <xdr:row>0</xdr:row>
      <xdr:rowOff>1178719</xdr:rowOff>
    </xdr:to>
    <xdr:pic>
      <xdr:nvPicPr>
        <xdr:cNvPr id="2" name="Image 1">
          <a:extLst>
            <a:ext uri="{FF2B5EF4-FFF2-40B4-BE49-F238E27FC236}">
              <a16:creationId xmlns:a16="http://schemas.microsoft.com/office/drawing/2014/main" id="{26DEAED0-5F23-450D-BA64-B2A3D98C348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03019" y="76200"/>
          <a:ext cx="2413000" cy="1102519"/>
        </a:xfrm>
        <a:prstGeom prst="rect">
          <a:avLst/>
        </a:prstGeom>
      </xdr:spPr>
    </xdr:pic>
    <xdr:clientData/>
  </xdr:twoCellAnchor>
  <xdr:twoCellAnchor editAs="oneCell">
    <xdr:from>
      <xdr:col>0</xdr:col>
      <xdr:colOff>298450</xdr:colOff>
      <xdr:row>10</xdr:row>
      <xdr:rowOff>116115</xdr:rowOff>
    </xdr:from>
    <xdr:to>
      <xdr:col>0</xdr:col>
      <xdr:colOff>1616410</xdr:colOff>
      <xdr:row>12</xdr:row>
      <xdr:rowOff>66676</xdr:rowOff>
    </xdr:to>
    <xdr:pic>
      <xdr:nvPicPr>
        <xdr:cNvPr id="3" name="Image 2">
          <a:extLst>
            <a:ext uri="{FF2B5EF4-FFF2-40B4-BE49-F238E27FC236}">
              <a16:creationId xmlns:a16="http://schemas.microsoft.com/office/drawing/2014/main" id="{002EEE18-688A-4B70-A3CC-0D3CE35A06B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8450" y="4116615"/>
          <a:ext cx="1317960" cy="127453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590551</xdr:colOff>
      <xdr:row>0</xdr:row>
      <xdr:rowOff>0</xdr:rowOff>
    </xdr:from>
    <xdr:to>
      <xdr:col>2</xdr:col>
      <xdr:colOff>2997201</xdr:colOff>
      <xdr:row>0</xdr:row>
      <xdr:rowOff>1095375</xdr:rowOff>
    </xdr:to>
    <xdr:pic>
      <xdr:nvPicPr>
        <xdr:cNvPr id="2" name="Image 1">
          <a:extLst>
            <a:ext uri="{FF2B5EF4-FFF2-40B4-BE49-F238E27FC236}">
              <a16:creationId xmlns:a16="http://schemas.microsoft.com/office/drawing/2014/main" id="{E56230CA-509D-4B24-82A2-426D603CBCE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05301" y="0"/>
          <a:ext cx="2406650" cy="1095375"/>
        </a:xfrm>
        <a:prstGeom prst="rect">
          <a:avLst/>
        </a:prstGeom>
      </xdr:spPr>
    </xdr:pic>
    <xdr:clientData/>
  </xdr:twoCellAnchor>
  <xdr:twoCellAnchor editAs="oneCell">
    <xdr:from>
      <xdr:col>0</xdr:col>
      <xdr:colOff>298450</xdr:colOff>
      <xdr:row>10</xdr:row>
      <xdr:rowOff>116115</xdr:rowOff>
    </xdr:from>
    <xdr:to>
      <xdr:col>0</xdr:col>
      <xdr:colOff>1616410</xdr:colOff>
      <xdr:row>12</xdr:row>
      <xdr:rowOff>63501</xdr:rowOff>
    </xdr:to>
    <xdr:pic>
      <xdr:nvPicPr>
        <xdr:cNvPr id="3" name="Image 2">
          <a:extLst>
            <a:ext uri="{FF2B5EF4-FFF2-40B4-BE49-F238E27FC236}">
              <a16:creationId xmlns:a16="http://schemas.microsoft.com/office/drawing/2014/main" id="{AA69C0ED-AB32-4C77-A4D9-C5657A19C23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8450" y="4116615"/>
          <a:ext cx="1317960" cy="127453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1001713</xdr:colOff>
      <xdr:row>0</xdr:row>
      <xdr:rowOff>1</xdr:rowOff>
    </xdr:from>
    <xdr:to>
      <xdr:col>2</xdr:col>
      <xdr:colOff>3398838</xdr:colOff>
      <xdr:row>0</xdr:row>
      <xdr:rowOff>1059657</xdr:rowOff>
    </xdr:to>
    <xdr:pic>
      <xdr:nvPicPr>
        <xdr:cNvPr id="2" name="Image 1">
          <a:extLst>
            <a:ext uri="{FF2B5EF4-FFF2-40B4-BE49-F238E27FC236}">
              <a16:creationId xmlns:a16="http://schemas.microsoft.com/office/drawing/2014/main" id="{FFBBAF0E-C91A-4929-AF8B-320151A6C89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16463" y="1"/>
          <a:ext cx="2397125" cy="1059656"/>
        </a:xfrm>
        <a:prstGeom prst="rect">
          <a:avLst/>
        </a:prstGeom>
      </xdr:spPr>
    </xdr:pic>
    <xdr:clientData/>
  </xdr:twoCellAnchor>
  <xdr:twoCellAnchor editAs="oneCell">
    <xdr:from>
      <xdr:col>0</xdr:col>
      <xdr:colOff>298450</xdr:colOff>
      <xdr:row>10</xdr:row>
      <xdr:rowOff>116115</xdr:rowOff>
    </xdr:from>
    <xdr:to>
      <xdr:col>0</xdr:col>
      <xdr:colOff>1616410</xdr:colOff>
      <xdr:row>12</xdr:row>
      <xdr:rowOff>63501</xdr:rowOff>
    </xdr:to>
    <xdr:pic>
      <xdr:nvPicPr>
        <xdr:cNvPr id="3" name="Image 2">
          <a:extLst>
            <a:ext uri="{FF2B5EF4-FFF2-40B4-BE49-F238E27FC236}">
              <a16:creationId xmlns:a16="http://schemas.microsoft.com/office/drawing/2014/main" id="{4B7FA4F1-ECEB-4D1D-BF34-5CFEA9047EB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8450" y="4116615"/>
          <a:ext cx="1317960" cy="127453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962819</xdr:colOff>
      <xdr:row>0</xdr:row>
      <xdr:rowOff>1</xdr:rowOff>
    </xdr:from>
    <xdr:to>
      <xdr:col>2</xdr:col>
      <xdr:colOff>3369469</xdr:colOff>
      <xdr:row>0</xdr:row>
      <xdr:rowOff>982663</xdr:rowOff>
    </xdr:to>
    <xdr:pic>
      <xdr:nvPicPr>
        <xdr:cNvPr id="2" name="Image 1">
          <a:extLst>
            <a:ext uri="{FF2B5EF4-FFF2-40B4-BE49-F238E27FC236}">
              <a16:creationId xmlns:a16="http://schemas.microsoft.com/office/drawing/2014/main" id="{E0EA29D1-1C75-4187-BF85-85B48185327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77569" y="1"/>
          <a:ext cx="2406650" cy="976312"/>
        </a:xfrm>
        <a:prstGeom prst="rect">
          <a:avLst/>
        </a:prstGeom>
      </xdr:spPr>
    </xdr:pic>
    <xdr:clientData/>
  </xdr:twoCellAnchor>
  <xdr:twoCellAnchor editAs="oneCell">
    <xdr:from>
      <xdr:col>0</xdr:col>
      <xdr:colOff>298450</xdr:colOff>
      <xdr:row>10</xdr:row>
      <xdr:rowOff>116115</xdr:rowOff>
    </xdr:from>
    <xdr:to>
      <xdr:col>0</xdr:col>
      <xdr:colOff>1616410</xdr:colOff>
      <xdr:row>12</xdr:row>
      <xdr:rowOff>63500</xdr:rowOff>
    </xdr:to>
    <xdr:pic>
      <xdr:nvPicPr>
        <xdr:cNvPr id="3" name="Image 2">
          <a:extLst>
            <a:ext uri="{FF2B5EF4-FFF2-40B4-BE49-F238E27FC236}">
              <a16:creationId xmlns:a16="http://schemas.microsoft.com/office/drawing/2014/main" id="{DD4B2892-E39E-48DE-8A0A-9E55B98391E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8450" y="4116615"/>
          <a:ext cx="1317960" cy="127453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FD4869C-6088-47CC-827B-80FFA0BEE638}" name="Tableau3364" displayName="Tableau3364" ref="C20:H25" totalsRowCount="1" headerRowDxfId="664" totalsRowDxfId="662" headerRowBorderDxfId="663" totalsRowBorderDxfId="661">
  <tableColumns count="6">
    <tableColumn id="1" xr3:uid="{DB090864-00E4-43DC-AA47-C0F906347E15}" name="Questions évaluatives" totalsRowLabel="TOTAL " dataDxfId="50" totalsRowDxfId="49"/>
    <tableColumn id="2" xr3:uid="{81C4B475-6DD0-4302-9CF3-45D54AFA8346}" name="Note (de 1 à 4)" dataDxfId="51"/>
    <tableColumn id="3" xr3:uid="{41C8DDA3-AEAE-4799-B504-068A5019BDBF}" name="Pondération" dataDxfId="48" totalsRowDxfId="47"/>
    <tableColumn id="4" xr3:uid="{95BB985D-B112-41A9-B1B8-02EDBDD4708C}" name="Note _x000a_pondérée" totalsRowFunction="custom" dataDxfId="46" totalsRowDxfId="45">
      <calculatedColumnFormula>Tableau3364[[#This Row],[Pondération]]*Tableau3364[[#This Row],[Note (de 1 à 4)]]</calculatedColumnFormula>
      <totalsRowFormula>SUM(Tableau3364[Note 
pondérée])</totalsRowFormula>
    </tableColumn>
    <tableColumn id="5" xr3:uid="{488DE291-40BC-4323-80EC-6C8567891630}" name="Commentaire" dataDxfId="44" totalsRowDxfId="43"/>
    <tableColumn id="6" xr3:uid="{99A11F33-ABFD-4949-A5CB-D949C141ECAA}" name="Section _x000a_du Formulaire de candidature" dataDxfId="42" totalsRowDxfId="41"/>
  </tableColumns>
  <tableStyleInfo name="TableStyleMedium1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D52C83F1-B366-4C35-ACEF-3E4F5EB1202F}" name="Tableau34251014" displayName="Tableau34251014" ref="C27:H34" totalsRowShown="0" headerRowDxfId="590" headerRowBorderDxfId="589">
  <tableColumns count="6">
    <tableColumn id="1" xr3:uid="{1E46CCFE-E563-4765-A684-827798ECDA91}" name="Questions évaluatives" dataDxfId="588"/>
    <tableColumn id="2" xr3:uid="{B436CAEA-3E76-4B5F-95C6-7BC13705E124}" name="Note (de 1 à 4)" dataDxfId="587"/>
    <tableColumn id="3" xr3:uid="{6715A1D5-22E3-4939-A3A5-ECD3E46DEEE6}" name="Pondération" dataDxfId="586"/>
    <tableColumn id="4" xr3:uid="{E504A2C6-4B28-4307-B825-26D7172FA6B9}" name="Note _x000a_pondérée" dataDxfId="585">
      <calculatedColumnFormula>SUM(F22:F27)</calculatedColumnFormula>
    </tableColumn>
    <tableColumn id="5" xr3:uid="{E006DE4C-2F15-4FCB-BE26-7306AAF0DA30}" name="Commentaire" dataDxfId="584"/>
    <tableColumn id="6" xr3:uid="{E5156189-1E39-495B-95B0-74DC70626106}" name="Section _x000a_du FC" dataDxfId="583"/>
  </tableColumns>
  <tableStyleInfo name="TableStyleMedium1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AA8DE5AD-EEE4-4F46-AD63-5281D54EFCAC}" name="Tableau33861115" displayName="Tableau33861115" ref="C43:H47" totalsRowCount="1" headerRowDxfId="582" totalsRowDxfId="579" headerRowBorderDxfId="581" tableBorderDxfId="580">
  <tableColumns count="6">
    <tableColumn id="1" xr3:uid="{4D26F558-5F48-4E46-B563-F79675031531}" name="Questions évaluatives" totalsRowLabel="TOTAL" dataDxfId="578" totalsRowDxfId="577"/>
    <tableColumn id="2" xr3:uid="{A0725330-F60B-469E-AF71-B2B10713BDE3}" name="Note (de 1 à 4)" dataDxfId="576" totalsRowDxfId="575"/>
    <tableColumn id="3" xr3:uid="{81C6CC72-533F-4BC4-AD73-3C0EC9C810D2}" name="Pondération" dataDxfId="574" totalsRowDxfId="573"/>
    <tableColumn id="4" xr3:uid="{8F9713B0-C31D-46C6-8C26-2A0CD4DE867B}" name="Note _x000a_pondérée" totalsRowFunction="custom" dataDxfId="572" totalsRowDxfId="571">
      <calculatedColumnFormula>Tableau33861115[[#This Row],[Note (de 1 à 4)]]*Tableau33861115[[#This Row],[Pondération]]</calculatedColumnFormula>
      <totalsRowFormula>SUM(Tableau33861115[Note 
pondérée])</totalsRowFormula>
    </tableColumn>
    <tableColumn id="5" xr3:uid="{F122B858-DDDD-4B5B-A24E-5375061D1EFB}" name="Commentaire" dataDxfId="570" totalsRowDxfId="569"/>
    <tableColumn id="6" xr3:uid="{F8448DBB-38FE-4417-BDB6-6B78080EB48F}" name="Section _x000a_du FC" dataDxfId="568" totalsRowDxfId="567"/>
  </tableColumns>
  <tableStyleInfo name="TableStyleMedium1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7D66225C-83BD-46B2-86DF-9325F787CCF5}" name="Tableau338271216" displayName="Tableau338271216" ref="C37:H41" totalsRowCount="1" headerRowDxfId="566" totalsRowDxfId="563" headerRowBorderDxfId="565" tableBorderDxfId="564">
  <tableColumns count="6">
    <tableColumn id="1" xr3:uid="{DC793D81-F167-404D-9D94-077A6EA7245E}" name="Questions évaluatives" totalsRowLabel="TOTAL" dataDxfId="562" totalsRowDxfId="561"/>
    <tableColumn id="2" xr3:uid="{1581E128-CCBA-497D-B738-075CD72E7F3A}" name="Note (de 1 à 4)" dataDxfId="560" totalsRowDxfId="559"/>
    <tableColumn id="3" xr3:uid="{98C5404C-CB2B-4170-B307-3D2A9F898678}" name="Pondération" dataDxfId="558" totalsRowDxfId="557"/>
    <tableColumn id="4" xr3:uid="{C91153D9-60D9-48A0-B602-50841551BBCB}" name="Note _x000a_pondérée" totalsRowFunction="custom" dataDxfId="556" totalsRowDxfId="555">
      <calculatedColumnFormula>Tableau338271216[[#This Row],[Note (de 1 à 4)]]*Tableau338271216[[#This Row],[Pondération]]</calculatedColumnFormula>
      <totalsRowFormula>SUM(F38:F40)</totalsRowFormula>
    </tableColumn>
    <tableColumn id="5" xr3:uid="{AA5F6391-A5B0-407A-8929-57CFCA1D5132}" name="Commentaire" dataDxfId="554" totalsRowDxfId="553"/>
    <tableColumn id="6" xr3:uid="{EBC8A2C2-3EB3-4589-8D55-91DD8EF2F226}" name="Section _x000a_du FC" dataDxfId="552" totalsRowDxfId="551"/>
  </tableColumns>
  <tableStyleInfo name="TableStyleMedium1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6170287F-A1F1-469F-846E-A15350BF8414}" name="Tableau336491317" displayName="Tableau336491317" ref="C20:H25" totalsRowCount="1" headerRowDxfId="550" totalsRowDxfId="548" headerRowBorderDxfId="549" totalsRowBorderDxfId="547">
  <tableColumns count="6">
    <tableColumn id="1" xr3:uid="{7569BE49-6178-4A25-BC88-83D582F91A45}" name="Questions évaluatives" totalsRowLabel="TOTAL " dataDxfId="546" totalsRowDxfId="545"/>
    <tableColumn id="2" xr3:uid="{13A4AA31-7E03-429F-900E-ADB4DFC8750C}" name="Note (de 1 à 4)" dataDxfId="544" totalsRowDxfId="543"/>
    <tableColumn id="3" xr3:uid="{CD6A89C3-FFCC-47E7-90EC-723A50522AF4}" name="Pondération" dataDxfId="542" totalsRowDxfId="541"/>
    <tableColumn id="4" xr3:uid="{EAD5F370-FFE8-4D24-A9C6-EB49A3308606}" name="Note _x000a_pondérée" totalsRowFunction="custom" dataDxfId="540" totalsRowDxfId="539">
      <calculatedColumnFormula>Tableau336491317[[#This Row],[Pondération]]*Tableau336491317[[#This Row],[Note (de 1 à 4)]]</calculatedColumnFormula>
      <totalsRowFormula>SUM(Tableau336491317[Note 
pondérée])</totalsRowFormula>
    </tableColumn>
    <tableColumn id="5" xr3:uid="{BB03AF2E-58BE-466C-9F5B-634361882447}" name="Commentaire" dataDxfId="538" totalsRowDxfId="537"/>
    <tableColumn id="6" xr3:uid="{84D0FE05-DCE6-4E6F-A7A9-55E3741FD8DB}" name="Section _x000a_du Formulaire de candidature" dataDxfId="536" totalsRowDxfId="535"/>
  </tableColumns>
  <tableStyleInfo name="TableStyleMedium1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68A70B2D-451D-47FA-BE69-3527C57587F4}" name="Tableau3425101418" displayName="Tableau3425101418" ref="C27:H34" totalsRowShown="0" headerRowDxfId="534" headerRowBorderDxfId="533">
  <tableColumns count="6">
    <tableColumn id="1" xr3:uid="{99527F11-B5C3-4CC9-A6A7-FF9A62AC81EA}" name="Questions évaluatives" dataDxfId="532"/>
    <tableColumn id="2" xr3:uid="{C92B09ED-FBD0-4A2F-9AC6-642814F7C914}" name="Note (de 1 à 4)" dataDxfId="531"/>
    <tableColumn id="3" xr3:uid="{D72506AA-6B25-4EA5-BED1-9EA19C4A4036}" name="Pondération" dataDxfId="530"/>
    <tableColumn id="4" xr3:uid="{B418D808-0EA2-4D22-B0C6-881436EFFC63}" name="Note _x000a_pondérée" dataDxfId="529">
      <calculatedColumnFormula>SUM(F22:F27)</calculatedColumnFormula>
    </tableColumn>
    <tableColumn id="5" xr3:uid="{6EE89127-ED3E-4EEF-A6C7-BA9C04CEC8C8}" name="Commentaire" dataDxfId="528"/>
    <tableColumn id="6" xr3:uid="{75972D1E-1507-472C-A577-A57A493DDD80}" name="Section _x000a_du FC" dataDxfId="527"/>
  </tableColumns>
  <tableStyleInfo name="TableStyleMedium1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EB9A928C-11E0-42AB-9523-14EAB821AA84}" name="Tableau3386111519" displayName="Tableau3386111519" ref="C43:H47" totalsRowCount="1" headerRowDxfId="526" totalsRowDxfId="523" headerRowBorderDxfId="525" tableBorderDxfId="524">
  <tableColumns count="6">
    <tableColumn id="1" xr3:uid="{8D9A4CA2-3FC4-4ABF-B423-F2E31681AA2B}" name="Questions évaluatives" totalsRowLabel="TOTAL" dataDxfId="522" totalsRowDxfId="521"/>
    <tableColumn id="2" xr3:uid="{48EBF91C-51F3-4956-98E3-0B3B8056D4BF}" name="Note (de 1 à 4)" dataDxfId="520" totalsRowDxfId="519"/>
    <tableColumn id="3" xr3:uid="{0468E696-81B9-4BFC-BC7E-F5488F83DD5C}" name="Pondération" dataDxfId="518" totalsRowDxfId="517"/>
    <tableColumn id="4" xr3:uid="{EC742279-E656-461F-8D42-20B9439ABF88}" name="Note _x000a_pondérée" totalsRowFunction="custom" dataDxfId="516" totalsRowDxfId="515">
      <calculatedColumnFormula>Tableau3386111519[[#This Row],[Note (de 1 à 4)]]*Tableau3386111519[[#This Row],[Pondération]]</calculatedColumnFormula>
      <totalsRowFormula>SUM(Tableau3386111519[Note 
pondérée])</totalsRowFormula>
    </tableColumn>
    <tableColumn id="5" xr3:uid="{0403C434-1C80-43C0-8F00-27AD929E5735}" name="Commentaire" dataDxfId="514" totalsRowDxfId="513"/>
    <tableColumn id="6" xr3:uid="{D377D03A-9D10-47B7-8052-FA54010B9850}" name="Section _x000a_du FC" dataDxfId="512" totalsRowDxfId="511"/>
  </tableColumns>
  <tableStyleInfo name="TableStyleMedium1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D2879BD8-C79A-42CA-B350-C50D188086FE}" name="Tableau33827121620" displayName="Tableau33827121620" ref="C37:H41" totalsRowCount="1" headerRowDxfId="510" totalsRowDxfId="507" headerRowBorderDxfId="509" tableBorderDxfId="508">
  <tableColumns count="6">
    <tableColumn id="1" xr3:uid="{0CC198A2-44BE-4451-A8E3-90B8DF6F075A}" name="Questions évaluatives" totalsRowLabel="TOTAL" dataDxfId="506" totalsRowDxfId="505"/>
    <tableColumn id="2" xr3:uid="{7BF1B1BD-F173-4DBB-8D21-6D7143CC2E96}" name="Note (de 1 à 4)" dataDxfId="504" totalsRowDxfId="503"/>
    <tableColumn id="3" xr3:uid="{BCD7C342-1EAC-4E2C-B094-78B886CAD21C}" name="Pondération" dataDxfId="502" totalsRowDxfId="501"/>
    <tableColumn id="4" xr3:uid="{8F181179-DBB1-4A73-B8AB-FF1D93ADE583}" name="Note _x000a_pondérée" totalsRowFunction="custom" dataDxfId="500" totalsRowDxfId="499">
      <calculatedColumnFormula>Tableau33827121620[[#This Row],[Note (de 1 à 4)]]*Tableau33827121620[[#This Row],[Pondération]]</calculatedColumnFormula>
      <totalsRowFormula>SUM(F38:F39)</totalsRowFormula>
    </tableColumn>
    <tableColumn id="5" xr3:uid="{81C178BE-8F4C-44C1-94B1-59A9CEE7B4ED}" name="Commentaire" dataDxfId="498" totalsRowDxfId="497"/>
    <tableColumn id="6" xr3:uid="{8AB66E26-F1BA-46CE-9945-40D4377FFC5C}" name="Section _x000a_du FC" dataDxfId="496" totalsRowDxfId="495"/>
  </tableColumns>
  <tableStyleInfo name="TableStyleMedium1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A3DE0DF-C166-4568-BD54-19D5BAA771E9}" name="Tableau33649131721" displayName="Tableau33649131721" ref="C20:H25" totalsRowCount="1" headerRowDxfId="494" dataDxfId="492" totalsRowDxfId="491" headerRowBorderDxfId="493" totalsRowBorderDxfId="490">
  <tableColumns count="6">
    <tableColumn id="1" xr3:uid="{C890DD9C-77FE-4288-8C1F-6C55407854CB}" name="Questions évaluatives" totalsRowLabel="TOTAL " dataDxfId="489" totalsRowDxfId="488"/>
    <tableColumn id="2" xr3:uid="{05E3D719-0311-4B2C-9E05-85696E0A7E89}" name="Note (de 1 à 4)" dataDxfId="487" totalsRowDxfId="486"/>
    <tableColumn id="3" xr3:uid="{9316A6E4-C721-46DB-82FE-314E399E9DDE}" name="Pondération" dataDxfId="485" totalsRowDxfId="484"/>
    <tableColumn id="4" xr3:uid="{D929D516-045A-46A4-91BF-E1D5B8E5EBA6}" name="Note _x000a_pondérée" totalsRowFunction="custom" dataDxfId="483" totalsRowDxfId="482">
      <calculatedColumnFormula>Tableau33649131721[[#This Row],[Pondération]]*Tableau33649131721[[#This Row],[Note (de 1 à 4)]]</calculatedColumnFormula>
      <totalsRowFormula>SUM(Tableau33649131721[Note 
pondérée])</totalsRowFormula>
    </tableColumn>
    <tableColumn id="5" xr3:uid="{F99E0AA4-6458-48BA-A674-C1BB24BC249F}" name="Commentaire" dataDxfId="481" totalsRowDxfId="480"/>
    <tableColumn id="6" xr3:uid="{4B442A32-F0AB-4461-8D4F-7922EF5244AF}" name="Section _x000a_du Formulaire de candidature" dataDxfId="479" totalsRowDxfId="478"/>
  </tableColumns>
  <tableStyleInfo name="TableStyleMedium1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A5DA5CD8-747A-4E9D-969B-9C3477F91C54}" name="Tableau342510141822" displayName="Tableau342510141822" ref="C27:H34" totalsRowShown="0" headerRowDxfId="477" headerRowBorderDxfId="476">
  <tableColumns count="6">
    <tableColumn id="1" xr3:uid="{D8E296BD-6AA7-4A46-B3CC-DE24B28A6CC1}" name="Questions évaluatives" dataDxfId="475"/>
    <tableColumn id="2" xr3:uid="{14497B72-B7FC-4688-AEF4-D124F91D9B3F}" name="Note (de 1 à 4)" dataDxfId="474"/>
    <tableColumn id="3" xr3:uid="{04CF12AB-7ED5-49EF-98DF-DA60EA3376EC}" name="Pondération" dataDxfId="473"/>
    <tableColumn id="4" xr3:uid="{7FECC8DD-60F0-45D5-9436-224457765178}" name="Note _x000a_pondérée" dataDxfId="472">
      <calculatedColumnFormula>SUM(F22:F27)</calculatedColumnFormula>
    </tableColumn>
    <tableColumn id="5" xr3:uid="{AA595841-362F-40D8-9A1E-49F2B3517AE0}" name="Commentaire" dataDxfId="471"/>
    <tableColumn id="6" xr3:uid="{C916029F-1D0F-4E3F-8B34-C06B673A8963}" name="Section _x000a_du FC" dataDxfId="470"/>
  </tableColumns>
  <tableStyleInfo name="TableStyleMedium1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2A1ED998-DC35-481B-A32A-7FCF3E4574D3}" name="Tableau338611151923" displayName="Tableau338611151923" ref="C43:H47" totalsRowCount="1" headerRowDxfId="469" totalsRowDxfId="466" headerRowBorderDxfId="468" tableBorderDxfId="467">
  <tableColumns count="6">
    <tableColumn id="1" xr3:uid="{95BFA9F8-7764-4E57-81A4-690F8D7EBC75}" name="Questions évaluatives" totalsRowLabel="TOTAL" dataDxfId="465" totalsRowDxfId="464"/>
    <tableColumn id="2" xr3:uid="{98CD0F66-2D67-44E3-AF16-98FE15B405AA}" name="Note (de 1 à 4)" dataDxfId="463" totalsRowDxfId="462"/>
    <tableColumn id="3" xr3:uid="{C5BE23D3-5859-44AA-B98A-3FF9342EC980}" name="Pondération" dataDxfId="461" totalsRowDxfId="460"/>
    <tableColumn id="4" xr3:uid="{87299966-DF29-4804-8102-29C072127A03}" name="Note _x000a_pondérée" totalsRowFunction="custom" dataDxfId="459" totalsRowDxfId="458">
      <calculatedColumnFormula>Tableau338611151923[[#This Row],[Note (de 1 à 4)]]*Tableau338611151923[[#This Row],[Pondération]]</calculatedColumnFormula>
      <totalsRowFormula>SUM(Tableau338611151923[Note 
pondérée])</totalsRowFormula>
    </tableColumn>
    <tableColumn id="5" xr3:uid="{CD8FAA37-B0C6-4E14-B9AB-F97DB86EAEB1}" name="Commentaire" dataDxfId="457" totalsRowDxfId="456"/>
    <tableColumn id="6" xr3:uid="{7D54191B-FBF0-46CE-A162-AB400B7AEDC8}" name="Section _x000a_du FC" dataDxfId="455" totalsRowDxfId="454"/>
  </tableColumns>
  <tableStyleInfo name="TableStyleMedium1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C0C4E48-18C4-4B55-9743-4BACF7F73BA0}" name="Tableau3425" displayName="Tableau3425" ref="C27:H34" totalsRowShown="0" headerRowDxfId="660" headerRowBorderDxfId="659">
  <tableColumns count="6">
    <tableColumn id="1" xr3:uid="{BA7C66DF-A3D3-4D52-945B-DA492ADBF849}" name="Questions évaluatives" dataDxfId="658"/>
    <tableColumn id="2" xr3:uid="{C5809CFC-BC7F-4B5E-9C71-60F7C2C3B06A}" name="Note (de 1 à 4)" dataDxfId="657"/>
    <tableColumn id="3" xr3:uid="{A4A0D52B-A245-49D6-A21C-2CE756D646BC}" name="Pondération" dataDxfId="656"/>
    <tableColumn id="4" xr3:uid="{854A7B32-7E42-4DB0-BC73-1E62572FB2FB}" name="Note _x000a_pondérée" dataDxfId="655">
      <calculatedColumnFormula>SUM(F22:F27)</calculatedColumnFormula>
    </tableColumn>
    <tableColumn id="5" xr3:uid="{038123C1-6A4D-4253-9E15-FCD935DF90E4}" name="Commentaire" dataDxfId="654"/>
    <tableColumn id="6" xr3:uid="{D26BC7A3-BF9A-4104-AA19-0D4A8360F5D9}" name="Section _x000a_du FC" dataDxfId="653"/>
  </tableColumns>
  <tableStyleInfo name="TableStyleMedium1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660A7B37-D639-468C-8F3F-04D34E1ED880}" name="Tableau3382712162024" displayName="Tableau3382712162024" ref="C37:H41" totalsRowCount="1" headerRowDxfId="453" totalsRowDxfId="450" headerRowBorderDxfId="452" tableBorderDxfId="451">
  <tableColumns count="6">
    <tableColumn id="1" xr3:uid="{D0ACF1F5-7406-4A79-AA2A-180A27E40881}" name="Questions évaluatives" totalsRowLabel="TOTAL" dataDxfId="449" totalsRowDxfId="448"/>
    <tableColumn id="2" xr3:uid="{9CA09615-7517-4B70-95CC-BC4E9ABDBD73}" name="Note (de 1 à 4)" dataDxfId="447" totalsRowDxfId="446"/>
    <tableColumn id="3" xr3:uid="{21A1F3CF-4680-4A2A-8109-7DA828677572}" name="Pondération" dataDxfId="445" totalsRowDxfId="444"/>
    <tableColumn id="4" xr3:uid="{6CCCB071-11E0-40F8-878F-E12A5B7BCF68}" name="Note _x000a_pondérée" totalsRowFunction="custom" dataDxfId="443" totalsRowDxfId="442">
      <calculatedColumnFormula>Tableau3382712162024[[#This Row],[Note (de 1 à 4)]]*Tableau3382712162024[[#This Row],[Pondération]]</calculatedColumnFormula>
      <totalsRowFormula>SUM(F38:F39)</totalsRowFormula>
    </tableColumn>
    <tableColumn id="5" xr3:uid="{8B9C4246-DD97-4B4C-A280-F7843ED767A6}" name="Commentaire" dataDxfId="441" totalsRowDxfId="440"/>
    <tableColumn id="6" xr3:uid="{DF05ED81-CEB4-453E-ADE2-F8685711EC65}" name="Section _x000a_du FC" dataDxfId="439" totalsRowDxfId="438"/>
  </tableColumns>
  <tableStyleInfo name="TableStyleMedium1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F47646DB-9941-47DC-B8EA-3C4AE2C495B4}" name="Tableau3364913172125" displayName="Tableau3364913172125" ref="C20:H25" totalsRowCount="1" headerRowDxfId="437" totalsRowDxfId="435" headerRowBorderDxfId="436" totalsRowBorderDxfId="434">
  <tableColumns count="6">
    <tableColumn id="1" xr3:uid="{9FDBF44D-BE4B-4B82-B4ED-88606704C0B4}" name="Questions évaluatives" totalsRowLabel="TOTAL " dataDxfId="433" totalsRowDxfId="432"/>
    <tableColumn id="2" xr3:uid="{AB9457CA-EB5E-4A8F-A5F5-3E3BA933E950}" name="Note (de 1 à 4)" dataDxfId="431" totalsRowDxfId="430"/>
    <tableColumn id="3" xr3:uid="{D2843358-1A02-4947-ADBD-20D9827E4D6C}" name="Pondération" dataDxfId="429" totalsRowDxfId="428"/>
    <tableColumn id="4" xr3:uid="{BFB83B20-6625-4F20-8FBC-6BB0C5742444}" name="Note _x000a_pondérée" totalsRowFunction="custom" dataDxfId="427" totalsRowDxfId="426">
      <calculatedColumnFormula>Tableau3364913172125[[#This Row],[Pondération]]*Tableau3364913172125[[#This Row],[Note (de 1 à 4)]]</calculatedColumnFormula>
      <totalsRowFormula>SUM(Tableau3364913172125[Note 
pondérée])</totalsRowFormula>
    </tableColumn>
    <tableColumn id="5" xr3:uid="{B0C6811B-2C56-468F-8104-56351A3AA4C8}" name="Commentaire" dataDxfId="425" totalsRowDxfId="424"/>
    <tableColumn id="6" xr3:uid="{91558B0C-449E-42CE-9A5E-F204B0C55F08}" name="Section _x000a_du Formulaire de candidature" dataDxfId="423" totalsRowDxfId="422"/>
  </tableColumns>
  <tableStyleInfo name="TableStyleMedium1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3D9DC4B1-9CCD-45A2-AFAF-119355298C8E}" name="Tableau34251014182226" displayName="Tableau34251014182226" ref="C27:H34" totalsRowShown="0" headerRowDxfId="421" headerRowBorderDxfId="420">
  <tableColumns count="6">
    <tableColumn id="1" xr3:uid="{FE992CF2-F45A-4D7D-A36E-CC666A919772}" name="Questions évaluatives" dataDxfId="419"/>
    <tableColumn id="2" xr3:uid="{706BE704-BBD5-4DC4-9AFB-E14EF36C8C80}" name="Note (de 1 à 4)" dataDxfId="418"/>
    <tableColumn id="3" xr3:uid="{2830A847-D0EA-4464-88B9-80AC793C8491}" name="Pondération" dataDxfId="417"/>
    <tableColumn id="4" xr3:uid="{1B2BABC9-701F-45FA-A9E5-3279941AD587}" name="Note _x000a_pondérée" dataDxfId="416">
      <calculatedColumnFormula>SUM(F22:F27)</calculatedColumnFormula>
    </tableColumn>
    <tableColumn id="5" xr3:uid="{72BB79E4-8250-4052-A866-03AE3680359D}" name="Commentaire" dataDxfId="415"/>
    <tableColumn id="6" xr3:uid="{842CC62D-0900-42E8-A23C-551515D517B6}" name="Section _x000a_du FC" dataDxfId="414"/>
  </tableColumns>
  <tableStyleInfo name="TableStyleMedium1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E9710D7-D111-41D9-99F4-0B080772337B}" name="Tableau33861115192327" displayName="Tableau33861115192327" ref="C43:H47" totalsRowCount="1" headerRowDxfId="413" totalsRowDxfId="410" headerRowBorderDxfId="412" tableBorderDxfId="411">
  <tableColumns count="6">
    <tableColumn id="1" xr3:uid="{E5631368-EB17-409B-A964-4EC744BFC1F3}" name="Questions évaluatives" totalsRowLabel="TOTAL" dataDxfId="409" totalsRowDxfId="408"/>
    <tableColumn id="2" xr3:uid="{75B93254-D244-46D4-ADE7-7BB35E398DA4}" name="Note (de 1 à 4)" dataDxfId="407" totalsRowDxfId="406"/>
    <tableColumn id="3" xr3:uid="{84F55890-7E93-443E-B5A7-D582C6FEF0C7}" name="Pondération" dataDxfId="405" totalsRowDxfId="404"/>
    <tableColumn id="4" xr3:uid="{5141DFB0-17C5-4B74-A38F-7E772C197E57}" name="Note _x000a_pondérée" totalsRowFunction="custom" dataDxfId="403" totalsRowDxfId="402">
      <calculatedColumnFormula>Tableau33861115192327[[#This Row],[Note (de 1 à 4)]]*Tableau33861115192327[[#This Row],[Pondération]]</calculatedColumnFormula>
      <totalsRowFormula>SUM(Tableau33861115192327[Note 
pondérée])</totalsRowFormula>
    </tableColumn>
    <tableColumn id="5" xr3:uid="{859241EB-B4DB-40F8-8EA6-34CD818390FB}" name="Commentaire" dataDxfId="401" totalsRowDxfId="400"/>
    <tableColumn id="6" xr3:uid="{DAE57949-F4C9-40D2-BD9C-6F38FEDD225F}" name="Section _x000a_du FC" dataDxfId="399" totalsRowDxfId="398"/>
  </tableColumns>
  <tableStyleInfo name="TableStyleMedium1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4B7D7A7E-CB0C-4081-8171-520670814303}" name="Tableau338271216202428" displayName="Tableau338271216202428" ref="C37:H41" totalsRowCount="1" headerRowDxfId="397" totalsRowDxfId="394" headerRowBorderDxfId="396" tableBorderDxfId="395">
  <tableColumns count="6">
    <tableColumn id="1" xr3:uid="{C2E9CA9F-857A-456B-BB31-703CF6EDE666}" name="Questions évaluatives" totalsRowLabel="TOTAL" dataDxfId="393" totalsRowDxfId="392"/>
    <tableColumn id="2" xr3:uid="{B7CD299A-D9A5-4003-9B42-59D457A3C568}" name="Note (de 1 à 4)" dataDxfId="391" totalsRowDxfId="390"/>
    <tableColumn id="3" xr3:uid="{DEDAA3A5-4B60-4750-BC72-121461BDC7A0}" name="Pondération" dataDxfId="389" totalsRowDxfId="388"/>
    <tableColumn id="4" xr3:uid="{DB336A9A-19F8-481C-AFCC-6C3D99E32B46}" name="Note _x000a_pondérée" totalsRowFunction="custom" dataDxfId="387" totalsRowDxfId="386">
      <calculatedColumnFormula>Tableau338271216202428[[#This Row],[Note (de 1 à 4)]]*Tableau338271216202428[[#This Row],[Pondération]]</calculatedColumnFormula>
      <totalsRowFormula>SUM(F38:F40)</totalsRowFormula>
    </tableColumn>
    <tableColumn id="5" xr3:uid="{C79236E1-12D5-42A6-9CB5-61195A763D9D}" name="Commentaire" dataDxfId="385" totalsRowDxfId="384"/>
    <tableColumn id="6" xr3:uid="{45411925-E431-4CF7-AE45-9ABF0DF1CBE9}" name="Section _x000a_du FC" dataDxfId="383" totalsRowDxfId="382"/>
  </tableColumns>
  <tableStyleInfo name="TableStyleMedium1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77C07D3C-A8CA-40E3-B53B-A60C665C603C}" name="Tableau336491317212529" displayName="Tableau336491317212529" ref="C20:H25" totalsRowCount="1" headerRowDxfId="381" totalsRowDxfId="379" headerRowBorderDxfId="380" totalsRowBorderDxfId="378">
  <tableColumns count="6">
    <tableColumn id="1" xr3:uid="{EF8364D4-FB84-445A-AF08-DAB8A9C9658D}" name="Questions évaluatives" totalsRowLabel="TOTAL " dataDxfId="377" totalsRowDxfId="376"/>
    <tableColumn id="2" xr3:uid="{B8A31125-507B-4E68-BF9C-DDB48D2A8FF1}" name="Note (de 1 à 4)" dataDxfId="375" totalsRowDxfId="374"/>
    <tableColumn id="3" xr3:uid="{A92C91F6-C1B0-445D-A83A-D8A8D67C62A4}" name="Pondération" dataDxfId="373" totalsRowDxfId="372"/>
    <tableColumn id="4" xr3:uid="{272F41F9-294B-4D87-A8F0-0F660F8E6CB1}" name="Note _x000a_pondérée" totalsRowFunction="custom" dataDxfId="371" totalsRowDxfId="370">
      <calculatedColumnFormula>Tableau336491317212529[[#This Row],[Pondération]]*Tableau336491317212529[[#This Row],[Note (de 1 à 4)]]</calculatedColumnFormula>
      <totalsRowFormula>SUM(Tableau336491317212529[Note 
pondérée])</totalsRowFormula>
    </tableColumn>
    <tableColumn id="5" xr3:uid="{8F45B864-F470-406D-9844-D91D1CBE7608}" name="Commentaire" dataDxfId="369" totalsRowDxfId="368"/>
    <tableColumn id="6" xr3:uid="{20C191D4-3EB4-41FE-A5EF-57E92EE6FCE0}" name="Section _x000a_du Formulaire de candidature" dataDxfId="367" totalsRowDxfId="366"/>
  </tableColumns>
  <tableStyleInfo name="TableStyleMedium1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1F32CD34-340B-42D8-8381-574ADD7A9573}" name="Tableau3425101418222630" displayName="Tableau3425101418222630" ref="C27:H34" totalsRowShown="0" headerRowDxfId="365" headerRowBorderDxfId="364">
  <tableColumns count="6">
    <tableColumn id="1" xr3:uid="{F71EC4AB-26CC-4D8C-B055-6517DA6CD81A}" name="Questions évaluatives" dataDxfId="363"/>
    <tableColumn id="2" xr3:uid="{C08D9A2C-313C-47BE-AF5D-8DA8228A69D7}" name="Note (de 1 à 4)" dataDxfId="362"/>
    <tableColumn id="3" xr3:uid="{A3397063-9F3F-4A58-81AE-47AA14DBE036}" name="Pondération" dataDxfId="361"/>
    <tableColumn id="4" xr3:uid="{AC1DEE0C-5B07-4E54-A3CE-EFEF25BF6214}" name="Note _x000a_pondérée" dataDxfId="360">
      <calculatedColumnFormula>SUM(F22:F27)</calculatedColumnFormula>
    </tableColumn>
    <tableColumn id="5" xr3:uid="{6E2FB80D-AB06-4D45-982D-7CB23C9808E8}" name="Commentaire" dataDxfId="359"/>
    <tableColumn id="6" xr3:uid="{FAC3CFBE-07D2-49D0-A37D-517688D97A93}" name="Section _x000a_du FC" dataDxfId="358"/>
  </tableColumns>
  <tableStyleInfo name="TableStyleMedium1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D3858CD2-2CD5-40AA-8741-70C412FA2E46}" name="Tableau3386111519232731" displayName="Tableau3386111519232731" ref="C43:H47" totalsRowCount="1" headerRowDxfId="357" totalsRowDxfId="354" headerRowBorderDxfId="356" tableBorderDxfId="355">
  <tableColumns count="6">
    <tableColumn id="1" xr3:uid="{552AE224-09FB-4C54-B3EF-BE9D59E42F90}" name="Questions évaluatives" totalsRowLabel="TOTAL" dataDxfId="353" totalsRowDxfId="352"/>
    <tableColumn id="2" xr3:uid="{32093EAB-FF19-411D-A271-55E0CD670490}" name="Note (de 1 à 4)" dataDxfId="351" totalsRowDxfId="350"/>
    <tableColumn id="3" xr3:uid="{D5D6C7B7-F3CA-414F-9024-DEA8844C9D15}" name="Pondération" dataDxfId="349" totalsRowDxfId="348"/>
    <tableColumn id="4" xr3:uid="{DDC65054-7935-4FA3-919C-04A0EA0B3516}" name="Note _x000a_pondérée" totalsRowFunction="custom" dataDxfId="347" totalsRowDxfId="346">
      <calculatedColumnFormula>Tableau3386111519232731[[#This Row],[Note (de 1 à 4)]]*Tableau3386111519232731[[#This Row],[Pondération]]</calculatedColumnFormula>
      <totalsRowFormula>SUM(Tableau3386111519232731[Note 
pondérée])</totalsRowFormula>
    </tableColumn>
    <tableColumn id="5" xr3:uid="{BB28FEEC-1812-4FFD-8E48-282436717C72}" name="Commentaire" dataDxfId="345" totalsRowDxfId="344"/>
    <tableColumn id="6" xr3:uid="{C4B1522B-7372-460F-AE25-B43AB0796C9C}" name="Section _x000a_du FC" dataDxfId="343" totalsRowDxfId="342"/>
  </tableColumns>
  <tableStyleInfo name="TableStyleMedium1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CCE80E27-36AA-469E-9BD6-C3F79DBA675F}" name="Tableau33827121620242832" displayName="Tableau33827121620242832" ref="C37:H41" totalsRowCount="1" headerRowDxfId="341" headerRowBorderDxfId="340" tableBorderDxfId="339">
  <tableColumns count="6">
    <tableColumn id="1" xr3:uid="{3764B81A-41CC-4192-9C2A-AFB57270FEC4}" name="Questions évaluatives" totalsRowLabel="TOTAL" dataDxfId="338" totalsRowDxfId="337"/>
    <tableColumn id="2" xr3:uid="{B291F577-DF3D-4018-8801-E10FAA350613}" name="Note (de 1 à 4)" dataDxfId="336" totalsRowDxfId="335"/>
    <tableColumn id="3" xr3:uid="{014BE738-EC0E-4867-885E-C909FC7D3BB2}" name="Pondération" dataDxfId="334" totalsRowDxfId="333"/>
    <tableColumn id="4" xr3:uid="{D87B1C88-AE2E-4504-A443-E2E9D3C34060}" name="Note _x000a_pondérée" totalsRowFunction="custom" dataDxfId="332" totalsRowDxfId="331">
      <calculatedColumnFormula>Tableau33827121620242832[[#This Row],[Note (de 1 à 4)]]*Tableau33827121620242832[[#This Row],[Pondération]]</calculatedColumnFormula>
      <totalsRowFormula>SUM(F38:F40)</totalsRowFormula>
    </tableColumn>
    <tableColumn id="5" xr3:uid="{4AA977D1-DC47-418F-BD69-FB6FBBF1219D}" name="Commentaire" dataDxfId="330" totalsRowDxfId="329"/>
    <tableColumn id="6" xr3:uid="{5F84BAD6-1776-44B7-84E3-07A3E4201314}" name="Section _x000a_du FC" dataDxfId="328" totalsRowDxfId="327"/>
  </tableColumns>
  <tableStyleInfo name="TableStyleMedium1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CB62FC5A-0664-4FE8-AEB3-DDBC489BD037}" name="Tableau33649131721252933" displayName="Tableau33649131721252933" ref="C20:H25" totalsRowCount="1" headerRowDxfId="326" totalsRowDxfId="324" headerRowBorderDxfId="325" totalsRowBorderDxfId="323">
  <tableColumns count="6">
    <tableColumn id="1" xr3:uid="{181E915B-7FE6-477F-9801-1CB3A52FF64F}" name="Questions évaluatives" totalsRowLabel="TOTAL " dataDxfId="322" totalsRowDxfId="321"/>
    <tableColumn id="2" xr3:uid="{F3D3E6AC-773D-4C99-AFD8-66C3BAF2E1C3}" name="Note (de 1 à 4)" dataDxfId="320" totalsRowDxfId="319"/>
    <tableColumn id="3" xr3:uid="{6354821D-BBB5-486B-BAD6-0E591C42C714}" name="Pondération" dataDxfId="318" totalsRowDxfId="317"/>
    <tableColumn id="4" xr3:uid="{B8ABEA8E-002B-4A49-A602-48C83B088C16}" name="Note _x000a_pondérée" totalsRowFunction="custom" dataDxfId="316" totalsRowDxfId="315">
      <calculatedColumnFormula>Tableau33649131721252933[[#This Row],[Pondération]]*Tableau33649131721252933[[#This Row],[Note (de 1 à 4)]]</calculatedColumnFormula>
      <totalsRowFormula>SUM(Tableau33649131721252933[Note 
pondérée])</totalsRowFormula>
    </tableColumn>
    <tableColumn id="5" xr3:uid="{080E9238-52DB-4BAC-936E-1168A1D919ED}" name="Commentaire" dataDxfId="314" totalsRowDxfId="313"/>
    <tableColumn id="6" xr3:uid="{979F6DC7-7703-4CBD-BACE-B2DA52F1C8C4}" name="Section _x000a_du Formulaire de candidature" dataDxfId="312" totalsRowDxfId="311"/>
  </tableColumns>
  <tableStyleInfo name="TableStyleMedium1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4B7561A-3F46-4291-AA39-8404D6695D4E}" name="Tableau3386" displayName="Tableau3386" ref="C43:H47" totalsRowCount="1" headerRowDxfId="652" totalsRowDxfId="649" headerRowBorderDxfId="651" tableBorderDxfId="650">
  <tableColumns count="6">
    <tableColumn id="1" xr3:uid="{87EA32EF-A3B0-4BFE-BE06-CC0CCC2DFC55}" name="Questions évaluatives" totalsRowLabel="TOTAL" dataDxfId="33" totalsRowDxfId="32"/>
    <tableColumn id="2" xr3:uid="{D82B6AA7-4EA6-4757-84DB-51859A46E760}" name="Note (de 1 à 4)" dataDxfId="34"/>
    <tableColumn id="3" xr3:uid="{9FC4C9AD-CDA2-4915-B27D-E8D6A52F217F}" name="Pondération" dataDxfId="31" totalsRowDxfId="30"/>
    <tableColumn id="4" xr3:uid="{EA31BE64-14BB-49A1-9DAC-7BC870533149}" name="Note _x000a_pondérée" totalsRowFunction="custom" dataDxfId="29" totalsRowDxfId="28">
      <calculatedColumnFormula>Tableau3386[[#This Row],[Note (de 1 à 4)]]*Tableau3386[[#This Row],[Pondération]]</calculatedColumnFormula>
      <totalsRowFormula>SUM(Tableau3386[Note 
pondérée])</totalsRowFormula>
    </tableColumn>
    <tableColumn id="5" xr3:uid="{6353F283-8E32-47F8-AE29-3FA4C257992C}" name="Commentaire" dataDxfId="27" totalsRowDxfId="26"/>
    <tableColumn id="6" xr3:uid="{C86C5BE3-691B-46E3-B8C0-E5D4D5EB0A4C}" name="Section _x000a_du FC" dataDxfId="25" totalsRowDxfId="24"/>
  </tableColumns>
  <tableStyleInfo name="TableStyleMedium1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BA4B881C-16CB-4AAC-8690-B07279F7C278}" name="Tableau342510141822263034" displayName="Tableau342510141822263034" ref="C27:H34" totalsRowShown="0" headerRowDxfId="310" headerRowBorderDxfId="309">
  <tableColumns count="6">
    <tableColumn id="1" xr3:uid="{87D5E7EF-3336-4323-B498-59459E68046C}" name="Questions évaluatives" dataDxfId="308"/>
    <tableColumn id="2" xr3:uid="{03777B38-0F88-4860-B9CF-B18DF82EEC45}" name="Note (de 1 à 4)" dataDxfId="307"/>
    <tableColumn id="3" xr3:uid="{59F0043E-FF81-4025-8E72-3A60DDEC347B}" name="Pondération" dataDxfId="306"/>
    <tableColumn id="4" xr3:uid="{E04295FF-84B4-4E6C-8252-9B78132B2333}" name="Note _x000a_pondérée" dataDxfId="305">
      <calculatedColumnFormula>SUM(F22:F27)</calculatedColumnFormula>
    </tableColumn>
    <tableColumn id="5" xr3:uid="{3D3D0917-CEEE-42F7-8F82-F51925B055CC}" name="Commentaire" dataDxfId="304"/>
    <tableColumn id="6" xr3:uid="{B4DCF77E-D9CC-48B1-87E8-7E5C71466DC5}" name="Section _x000a_du FC" dataDxfId="303"/>
  </tableColumns>
  <tableStyleInfo name="TableStyleMedium1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765EA0DB-01F3-4CDE-8259-A764EEE28136}" name="Tableau338611151923273135" displayName="Tableau338611151923273135" ref="C43:H47" totalsRowCount="1" headerRowDxfId="302" totalsRowDxfId="299" headerRowBorderDxfId="301" tableBorderDxfId="300">
  <tableColumns count="6">
    <tableColumn id="1" xr3:uid="{53DED841-3332-4CEC-8B2B-0997C9B8916B}" name="Questions évaluatives" totalsRowLabel="TOTAL" dataDxfId="298" totalsRowDxfId="297"/>
    <tableColumn id="2" xr3:uid="{604BB701-3898-4B1B-9929-28F764FAF2BC}" name="Note (de 1 à 4)" dataDxfId="296" totalsRowDxfId="295"/>
    <tableColumn id="3" xr3:uid="{3185BB94-2E30-4387-9F73-73F1742EA6A4}" name="Pondération" dataDxfId="294" totalsRowDxfId="293"/>
    <tableColumn id="4" xr3:uid="{C4FC0D05-9B30-4FB7-8D86-9272BEB43D9B}" name="Note _x000a_pondérée" totalsRowFunction="custom" dataDxfId="292" totalsRowDxfId="291">
      <calculatedColumnFormula>Tableau338611151923273135[[#This Row],[Note (de 1 à 4)]]*Tableau338611151923273135[[#This Row],[Pondération]]</calculatedColumnFormula>
      <totalsRowFormula>SUM(Tableau338611151923273135[Note 
pondérée])</totalsRowFormula>
    </tableColumn>
    <tableColumn id="5" xr3:uid="{B8A2AB0D-75DE-4153-B306-95FDD8C3467F}" name="Commentaire" dataDxfId="290" totalsRowDxfId="289"/>
    <tableColumn id="6" xr3:uid="{7E4EC9CA-3368-4B98-86F8-1EE8269812BF}" name="Section _x000a_du FC" dataDxfId="288" totalsRowDxfId="287"/>
  </tableColumns>
  <tableStyleInfo name="TableStyleMedium1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3ED62D7-BBF0-467A-9382-9FC8B52B35C2}" name="Tableau3382712162024283237" displayName="Tableau3382712162024283237" ref="C37:H41" totalsRowCount="1" headerRowDxfId="286" headerRowBorderDxfId="285" tableBorderDxfId="284">
  <tableColumns count="6">
    <tableColumn id="1" xr3:uid="{E7D79E51-377E-43DA-9415-FA4CBDFE6D3E}" name="Questions évaluatives" totalsRowLabel="TOTAL" dataDxfId="283" totalsRowDxfId="282"/>
    <tableColumn id="2" xr3:uid="{2C8C60AF-078A-4300-9C7D-DE6747BD2133}" name="Note (de 1 à 4)" dataDxfId="281" totalsRowDxfId="280"/>
    <tableColumn id="3" xr3:uid="{810F2A0D-FB9A-4525-B8AB-DA27D2BC3925}" name="Pondération" dataDxfId="279" totalsRowDxfId="278"/>
    <tableColumn id="4" xr3:uid="{B3D35278-414B-44FA-A01D-73084F4E19AB}" name="Note _x000a_pondérée" totalsRowFunction="custom" dataDxfId="277" totalsRowDxfId="276">
      <calculatedColumnFormula>Tableau3382712162024283237[[#This Row],[Note (de 1 à 4)]]*Tableau3382712162024283237[[#This Row],[Pondération]]</calculatedColumnFormula>
      <totalsRowFormula>SUM(F38:F40)</totalsRowFormula>
    </tableColumn>
    <tableColumn id="5" xr3:uid="{83BA1B86-CFC7-47A9-B04A-E886B006AFAC}" name="Commentaire" dataDxfId="275" totalsRowDxfId="274"/>
    <tableColumn id="6" xr3:uid="{4E43C12D-1F6C-43B3-B21B-CCD0F200ABD2}" name="Section _x000a_du FC" dataDxfId="273" totalsRowDxfId="272"/>
  </tableColumns>
  <tableStyleInfo name="TableStyleMedium1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E7F9B167-33A6-47D0-A5E0-F0539F088334}" name="Tableau3364913172125293339" displayName="Tableau3364913172125293339" ref="C20:H25" totalsRowCount="1" headerRowDxfId="271" totalsRowDxfId="269" headerRowBorderDxfId="270" totalsRowBorderDxfId="268">
  <tableColumns count="6">
    <tableColumn id="1" xr3:uid="{7A130F36-B1F5-414D-BB4F-79A23C81F3DD}" name="Questions évaluatives" totalsRowLabel="TOTAL " dataDxfId="267" totalsRowDxfId="266"/>
    <tableColumn id="2" xr3:uid="{1EE0310E-2E21-41DD-9859-094F35D5BC1A}" name="Note (de 1 à 4)" dataDxfId="265" totalsRowDxfId="264"/>
    <tableColumn id="3" xr3:uid="{A2A3E9BF-D8E4-46DB-B331-A834A8F4CBDD}" name="Pondération" dataDxfId="263" totalsRowDxfId="262"/>
    <tableColumn id="4" xr3:uid="{BE8A74C1-58A5-433C-829E-2668075B11A0}" name="Note _x000a_pondérée" totalsRowFunction="custom" dataDxfId="261" totalsRowDxfId="260">
      <calculatedColumnFormula>Tableau3364913172125293339[[#This Row],[Pondération]]*Tableau3364913172125293339[[#This Row],[Note (de 1 à 4)]]</calculatedColumnFormula>
      <totalsRowFormula>SUM(Tableau3364913172125293339[Note 
pondérée])</totalsRowFormula>
    </tableColumn>
    <tableColumn id="5" xr3:uid="{E2D4884F-4FEB-4E03-9AF2-781928460CC0}" name="Commentaire" dataDxfId="259" totalsRowDxfId="258"/>
    <tableColumn id="6" xr3:uid="{0457777F-699D-432E-B242-9EC8F3819BFC}" name="Section _x000a_du Formulaire de candidature" dataDxfId="257" totalsRowDxfId="256"/>
  </tableColumns>
  <tableStyleInfo name="TableStyleMedium1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1A9A66DE-8D75-4B71-BB7F-6AC2A483FA2C}" name="Tableau34251014182226303440" displayName="Tableau34251014182226303440" ref="C27:H34" totalsRowShown="0" headerRowDxfId="255" headerRowBorderDxfId="254">
  <tableColumns count="6">
    <tableColumn id="1" xr3:uid="{A4097371-BF28-490C-A40D-10BA238D7856}" name="Questions évaluatives" dataDxfId="253"/>
    <tableColumn id="2" xr3:uid="{7E4DDD4C-95FF-45DB-B3A6-84DEB38A796E}" name="Note (de 1 à 4)" dataDxfId="252"/>
    <tableColumn id="3" xr3:uid="{16C97EC3-A0FD-4072-9713-27363CFE4291}" name="Pondération" dataDxfId="251"/>
    <tableColumn id="4" xr3:uid="{A0C8ABD4-3A0B-42EB-9712-4D69F1717F9F}" name="Note _x000a_pondérée" dataDxfId="250">
      <calculatedColumnFormula>SUM(F22:F27)</calculatedColumnFormula>
    </tableColumn>
    <tableColumn id="5" xr3:uid="{8DD644A6-C55D-4B5F-8958-AA77E5ECE434}" name="Commentaire" dataDxfId="249"/>
    <tableColumn id="6" xr3:uid="{CB2F875B-B97F-4B58-ACB1-62BD1A26F899}" name="Section _x000a_du FC" dataDxfId="248"/>
  </tableColumns>
  <tableStyleInfo name="TableStyleMedium1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C53293FA-8463-4FF9-A175-EE7661C5484A}" name="Tableau33861115192327313541" displayName="Tableau33861115192327313541" ref="C43:H47" totalsRowCount="1" headerRowDxfId="247" totalsRowDxfId="244" headerRowBorderDxfId="246" tableBorderDxfId="245">
  <tableColumns count="6">
    <tableColumn id="1" xr3:uid="{A9EC8AF3-D0F1-4AAB-8248-0798754C0C3D}" name="Questions évaluatives" totalsRowLabel="TOTAL" dataDxfId="243" totalsRowDxfId="242"/>
    <tableColumn id="2" xr3:uid="{821E4DDF-86FA-4BB9-8475-D07FBEE914E8}" name="Note (de 1 à 4)" dataDxfId="241" totalsRowDxfId="240"/>
    <tableColumn id="3" xr3:uid="{3BF92068-D718-43AC-88A5-4E2800FB671A}" name="Pondération" dataDxfId="239" totalsRowDxfId="238"/>
    <tableColumn id="4" xr3:uid="{D9FB672C-BD96-4F2B-B662-AC9A1C7F41ED}" name="Note _x000a_pondérée" totalsRowFunction="custom" dataDxfId="237" totalsRowDxfId="236">
      <calculatedColumnFormula>Tableau33861115192327313541[[#This Row],[Note (de 1 à 4)]]*Tableau33861115192327313541[[#This Row],[Pondération]]</calculatedColumnFormula>
      <totalsRowFormula>SUM(Tableau33861115192327313541[Note 
pondérée])</totalsRowFormula>
    </tableColumn>
    <tableColumn id="5" xr3:uid="{19174192-702C-487C-85A7-D7C3F8362658}" name="Commentaire" dataDxfId="235" totalsRowDxfId="234"/>
    <tableColumn id="6" xr3:uid="{F2E37C02-A9D6-4FF6-AB28-FA5936B88469}" name="Section _x000a_du FC" dataDxfId="233" totalsRowDxfId="232"/>
  </tableColumns>
  <tableStyleInfo name="TableStyleMedium1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5DAF5D53-4062-4909-A497-F6E1823BF7ED}" name="Tableau338271216202428323743" displayName="Tableau338271216202428323743" ref="C37:H41" totalsRowCount="1" headerRowDxfId="231" headerRowBorderDxfId="230" tableBorderDxfId="229">
  <tableColumns count="6">
    <tableColumn id="1" xr3:uid="{91F084B0-F0EA-431D-8D3C-3C4D481EDA27}" name="Questions évaluatives" totalsRowLabel="TOTAL" dataDxfId="228" totalsRowDxfId="227"/>
    <tableColumn id="2" xr3:uid="{860483AD-3737-4313-A682-7E0612DFF0CC}" name="Note (de 1 à 4)" dataDxfId="226" totalsRowDxfId="225"/>
    <tableColumn id="3" xr3:uid="{F31663E3-AEE1-4C58-95A8-6AF5DE2E8D76}" name="Pondération" dataDxfId="224" totalsRowDxfId="223"/>
    <tableColumn id="4" xr3:uid="{72A57C1F-3F14-4B65-B4F9-6C671B502E17}" name="Note _x000a_pondérée" totalsRowFunction="custom" dataDxfId="222" totalsRowDxfId="221">
      <calculatedColumnFormula>Tableau338271216202428323743[[#This Row],[Note (de 1 à 4)]]*Tableau338271216202428323743[[#This Row],[Pondération]]</calculatedColumnFormula>
      <totalsRowFormula>SUM(F38:F40)</totalsRowFormula>
    </tableColumn>
    <tableColumn id="5" xr3:uid="{0834EED9-DA89-40CD-AAE9-FBFBE027F38A}" name="Commentaire" dataDxfId="220" totalsRowDxfId="219"/>
    <tableColumn id="6" xr3:uid="{E64105C8-7B40-43F0-A07C-1205745E1704}" name="Section _x000a_du FC" dataDxfId="218" totalsRowDxfId="217"/>
  </tableColumns>
  <tableStyleInfo name="TableStyleMedium1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CB1F7AE-1D47-4157-AE44-CA29600964B4}" name="Tableau336491317212529333944" displayName="Tableau336491317212529333944" ref="C20:H25" totalsRowCount="1" headerRowDxfId="216" totalsRowDxfId="214" headerRowBorderDxfId="215" totalsRowBorderDxfId="213">
  <tableColumns count="6">
    <tableColumn id="1" xr3:uid="{E63FB277-2B4F-4A1B-93A0-408D1F3FB40E}" name="Questions évaluatives" totalsRowLabel="TOTAL " dataDxfId="212" totalsRowDxfId="211"/>
    <tableColumn id="2" xr3:uid="{4661B101-9328-49B0-B792-5DD0E8363352}" name="Note (de 1 à 4)" dataDxfId="210" totalsRowDxfId="209"/>
    <tableColumn id="3" xr3:uid="{5E3F0A27-8778-436A-8B22-D7D01A629072}" name="Pondération" dataDxfId="208" totalsRowDxfId="207"/>
    <tableColumn id="4" xr3:uid="{31E88442-0C45-406C-B1B2-2B469001ADB2}" name="Note _x000a_pondérée" totalsRowFunction="custom" dataDxfId="206" totalsRowDxfId="205">
      <calculatedColumnFormula>Tableau336491317212529333944[[#This Row],[Pondération]]*Tableau336491317212529333944[[#This Row],[Note (de 1 à 4)]]</calculatedColumnFormula>
      <totalsRowFormula>SUM(Tableau336491317212529333944[Note 
pondérée])</totalsRowFormula>
    </tableColumn>
    <tableColumn id="5" xr3:uid="{FBF86C16-0220-4CF3-A077-E8449366EA15}" name="Commentaire" dataDxfId="204" totalsRowDxfId="203"/>
    <tableColumn id="6" xr3:uid="{49385142-D86F-4B3E-9458-C111E3C34314}" name="Section _x000a_du Formulaire de candidature" dataDxfId="202" totalsRowDxfId="201"/>
  </tableColumns>
  <tableStyleInfo name="TableStyleMedium1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EC3A2BAC-9F6B-4903-A170-37381D690740}" name="Tableau3425101418222630344045" displayName="Tableau3425101418222630344045" ref="C27:H34" totalsRowShown="0" headerRowDxfId="200" headerRowBorderDxfId="199">
  <tableColumns count="6">
    <tableColumn id="1" xr3:uid="{57CCADD5-1E1C-4F2C-A888-BF997F0A8E46}" name="Questions évaluatives" dataDxfId="198"/>
    <tableColumn id="2" xr3:uid="{959C06A3-51AC-4DD1-AEDD-DDB049F4DD23}" name="Note (de 1 à 4)" dataDxfId="197"/>
    <tableColumn id="3" xr3:uid="{DCB51192-7E8F-4E4E-AA87-B04575EBDEA0}" name="Pondération" dataDxfId="196"/>
    <tableColumn id="4" xr3:uid="{609C2FC3-9DEB-4BD5-87BA-FF27EBB6B2C3}" name="Note _x000a_pondérée" dataDxfId="195">
      <calculatedColumnFormula>SUM(F22:F27)</calculatedColumnFormula>
    </tableColumn>
    <tableColumn id="5" xr3:uid="{A13E3E55-9DDA-4877-ADD0-41D92E2AE2B1}" name="Commentaire" dataDxfId="194"/>
    <tableColumn id="6" xr3:uid="{01769A63-4F82-4823-85EF-77D8F3335732}" name="Section _x000a_du FC" dataDxfId="193"/>
  </tableColumns>
  <tableStyleInfo name="TableStyleMedium1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EF8A4A9C-4A78-4FC7-947A-EBB550D036CE}" name="Tableau3386111519232731354146" displayName="Tableau3386111519232731354146" ref="C43:H47" totalsRowCount="1" headerRowDxfId="192" totalsRowDxfId="189" headerRowBorderDxfId="191" tableBorderDxfId="190">
  <tableColumns count="6">
    <tableColumn id="1" xr3:uid="{91CFD976-06C9-4B2A-8252-C088EE94D356}" name="Questions évaluatives" totalsRowLabel="TOTAL" dataDxfId="188" totalsRowDxfId="187"/>
    <tableColumn id="2" xr3:uid="{2ED8D176-F8D9-4424-B36B-A95C9F2E9B42}" name="Note (de 1 à 4)" dataDxfId="186" totalsRowDxfId="185"/>
    <tableColumn id="3" xr3:uid="{8FE9EB32-4674-4A3B-9185-B3012EE13E46}" name="Pondération" dataDxfId="184" totalsRowDxfId="183"/>
    <tableColumn id="4" xr3:uid="{9957B4E8-C357-470B-9F25-8AE026E4D79C}" name="Note _x000a_pondérée" totalsRowFunction="custom" dataDxfId="182" totalsRowDxfId="181">
      <calculatedColumnFormula>Tableau3386111519232731354146[[#This Row],[Note (de 1 à 4)]]*Tableau3386111519232731354146[[#This Row],[Pondération]]</calculatedColumnFormula>
      <totalsRowFormula>SUM(Tableau3386111519232731354146[Note 
pondérée])</totalsRowFormula>
    </tableColumn>
    <tableColumn id="5" xr3:uid="{3C0F0C3D-0705-41CC-A86E-0243D1D9D026}" name="Commentaire" dataDxfId="180" totalsRowDxfId="179"/>
    <tableColumn id="6" xr3:uid="{B0AF1AC8-44FB-4BB1-B178-9CC1FAE4B121}" name="Section _x000a_du FC" dataDxfId="178" totalsRowDxfId="177"/>
  </tableColumns>
  <tableStyleInfo name="TableStyleMedium1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559CA0C-DB71-4A82-B961-08CCC546132C}" name="Tableau33827" displayName="Tableau33827" ref="C37:H41" totalsRowCount="1" headerRowDxfId="648" totalsRowDxfId="645" headerRowBorderDxfId="647" tableBorderDxfId="646">
  <tableColumns count="6">
    <tableColumn id="1" xr3:uid="{F9AEE95E-B145-4FB0-BA74-4BE3463337AB}" name="Questions évaluatives" totalsRowLabel="TOTAL" dataDxfId="644" totalsRowDxfId="40"/>
    <tableColumn id="2" xr3:uid="{67225E3A-81F2-4612-BF7A-0BADCB9AD931}" name="Note (de 1 à 4)" dataDxfId="643" totalsRowDxfId="39"/>
    <tableColumn id="3" xr3:uid="{5FD74C40-B6F3-4B76-9E56-2FCF787A8316}" name="Pondération" dataDxfId="642" totalsRowDxfId="38"/>
    <tableColumn id="4" xr3:uid="{D1690CC8-568D-4715-8A76-E407D6AD1906}" name="Note _x000a_pondérée" totalsRowFunction="custom" dataDxfId="641" totalsRowDxfId="37">
      <calculatedColumnFormula>Tableau33827[[#This Row],[Note (de 1 à 4)]]*Tableau33827[[#This Row],[Pondération]]</calculatedColumnFormula>
      <totalsRowFormula>SUM(F38:F40)</totalsRowFormula>
    </tableColumn>
    <tableColumn id="5" xr3:uid="{DC8E8DF9-F7EB-456D-9E2A-B4CA74CAD3D4}" name="Commentaire" dataDxfId="640" totalsRowDxfId="36"/>
    <tableColumn id="6" xr3:uid="{E4B5F1B7-FCA2-463A-9964-0F60F0B53379}" name="Section _x000a_du FC" dataDxfId="639" totalsRowDxfId="35"/>
  </tableColumns>
  <tableStyleInfo name="TableStyleMedium1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1AFDFD24-922B-4CAB-BF6E-17E10ED59DAC}" name="Tableau33827121620242832374347" displayName="Tableau33827121620242832374347" ref="C37:H41" totalsRowCount="1" headerRowDxfId="176" headerRowBorderDxfId="175" tableBorderDxfId="174">
  <tableColumns count="6">
    <tableColumn id="1" xr3:uid="{ED22C41D-319D-4763-9166-37F8529E390C}" name="Questions évaluatives" totalsRowLabel="TOTAL" dataDxfId="173" totalsRowDxfId="172"/>
    <tableColumn id="2" xr3:uid="{3C5365DA-02B4-436E-8CE5-37FE35F78122}" name="Note (de 1 à 4)" dataDxfId="171" totalsRowDxfId="170"/>
    <tableColumn id="3" xr3:uid="{A2B8BEBE-EFF0-47ED-98A2-79D5E19855C6}" name="Pondération" dataDxfId="169" totalsRowDxfId="168"/>
    <tableColumn id="4" xr3:uid="{416C431F-D88F-49A6-8573-4C36D93D6A7C}" name="Note _x000a_pondérée" totalsRowFunction="custom" dataDxfId="167" totalsRowDxfId="166">
      <calculatedColumnFormula>Tableau33827121620242832374347[[#This Row],[Note (de 1 à 4)]]*Tableau33827121620242832374347[[#This Row],[Pondération]]</calculatedColumnFormula>
      <totalsRowFormula>SUM(F38:F40)</totalsRowFormula>
    </tableColumn>
    <tableColumn id="5" xr3:uid="{5BF9B507-1BA7-4350-B99A-75FE267AB9F1}" name="Commentaire" dataDxfId="165" totalsRowDxfId="164"/>
    <tableColumn id="6" xr3:uid="{0987A4DD-A44E-46C0-A295-30E19AFF0AC1}" name="Section _x000a_du FC" dataDxfId="163" totalsRowDxfId="162"/>
  </tableColumns>
  <tableStyleInfo name="TableStyleMedium1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BB5D2676-8AB2-4F5E-9384-4810803A17E0}" name="Tableau33649131721252933394448" displayName="Tableau33649131721252933394448" ref="C20:H25" totalsRowCount="1" headerRowDxfId="161" totalsRowDxfId="159" headerRowBorderDxfId="160" totalsRowBorderDxfId="158">
  <tableColumns count="6">
    <tableColumn id="1" xr3:uid="{9F62C263-9C6E-4DC4-856F-16C0337014F7}" name="Questions évaluatives" totalsRowLabel="TOTAL " dataDxfId="157" totalsRowDxfId="156"/>
    <tableColumn id="2" xr3:uid="{FDF142D8-BF03-46FC-ACCC-57FFE14E39CE}" name="Note (de 1 à 4)" dataDxfId="155" totalsRowDxfId="154"/>
    <tableColumn id="3" xr3:uid="{69947FBF-4FA2-44A5-BD30-F9CFF1D7AD28}" name="Pondération" dataDxfId="153" totalsRowDxfId="152"/>
    <tableColumn id="4" xr3:uid="{F6BAD76F-05D4-4D42-9595-D7A9AA503AE7}" name="Note _x000a_pondérée" totalsRowFunction="custom" dataDxfId="151" totalsRowDxfId="150">
      <calculatedColumnFormula>Tableau33649131721252933394448[[#This Row],[Pondération]]*Tableau33649131721252933394448[[#This Row],[Note (de 1 à 4)]]</calculatedColumnFormula>
      <totalsRowFormula>SUM(Tableau33649131721252933394448[Note 
pondérée])</totalsRowFormula>
    </tableColumn>
    <tableColumn id="5" xr3:uid="{1EBCC4FE-3A7B-4978-83F5-05D59AB13A85}" name="Commentaire" dataDxfId="149" totalsRowDxfId="148"/>
    <tableColumn id="6" xr3:uid="{AB91726F-8CCE-482E-84E8-5FAF863FD173}" name="Section _x000a_du Formulaire de candidature" dataDxfId="147" totalsRowDxfId="146"/>
  </tableColumns>
  <tableStyleInfo name="TableStyleMedium1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7D383DC3-FCDF-4D02-8BFF-ADB81D307F77}" name="Tableau342510141822263034404549" displayName="Tableau342510141822263034404549" ref="C27:H34" totalsRowShown="0" headerRowDxfId="145" headerRowBorderDxfId="144">
  <tableColumns count="6">
    <tableColumn id="1" xr3:uid="{8CC23EBC-C6C4-43F0-A5FA-A4AEC07C2C1E}" name="Questions évaluatives" dataDxfId="143"/>
    <tableColumn id="2" xr3:uid="{51CD2943-B313-4000-885E-E1D695024528}" name="Note (de 1 à 4)" dataDxfId="142"/>
    <tableColumn id="3" xr3:uid="{167ACAC1-0BDD-479D-84BA-9D14A51B0943}" name="Pondération" dataDxfId="141"/>
    <tableColumn id="4" xr3:uid="{8A2AB584-2A5B-40AC-80C5-173ED9458E60}" name="Note _x000a_pondérée" dataDxfId="140">
      <calculatedColumnFormula>SUM(F22:F27)</calculatedColumnFormula>
    </tableColumn>
    <tableColumn id="5" xr3:uid="{ED319D53-A906-4626-81BF-B9F95B7813A3}" name="Commentaire" dataDxfId="139"/>
    <tableColumn id="6" xr3:uid="{2F33C7BE-04C9-4946-900D-5A4094182AEF}" name="Section _x000a_du FC" dataDxfId="138"/>
  </tableColumns>
  <tableStyleInfo name="TableStyleMedium1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DEF8E29C-0677-4097-91E9-17E3CAFB95D4}" name="Tableau338611151923273135414650" displayName="Tableau338611151923273135414650" ref="C43:H47" totalsRowCount="1" headerRowDxfId="137" totalsRowDxfId="134" headerRowBorderDxfId="136" tableBorderDxfId="135">
  <tableColumns count="6">
    <tableColumn id="1" xr3:uid="{5FEB7E94-3669-4CFD-B0B6-8EEE075FE145}" name="Questions évaluatives" totalsRowLabel="TOTAL" dataDxfId="133" totalsRowDxfId="132"/>
    <tableColumn id="2" xr3:uid="{F3CED2CF-04CB-4F36-9CB1-E8C4FF3063FA}" name="Note (de 1 à 4)" dataDxfId="131" totalsRowDxfId="130"/>
    <tableColumn id="3" xr3:uid="{4106A8F3-71B0-4D7A-B02E-BFAAE64A62F5}" name="Pondération" dataDxfId="129" totalsRowDxfId="128"/>
    <tableColumn id="4" xr3:uid="{F2A2788A-C3FE-4F9C-9633-A7221ED82B70}" name="Note _x000a_pondérée" totalsRowFunction="custom" dataDxfId="127" totalsRowDxfId="126">
      <calculatedColumnFormula>Tableau338611151923273135414650[[#This Row],[Note (de 1 à 4)]]*Tableau338611151923273135414650[[#This Row],[Pondération]]</calculatedColumnFormula>
      <totalsRowFormula>SUM(Tableau338611151923273135414650[Note 
pondérée])</totalsRowFormula>
    </tableColumn>
    <tableColumn id="5" xr3:uid="{AE614D8C-EAF6-4441-818B-52940B5B377F}" name="Commentaire" dataDxfId="125" totalsRowDxfId="124"/>
    <tableColumn id="6" xr3:uid="{041E2730-20B6-4789-B5AC-74AB1014EF5A}" name="Section _x000a_du FC" dataDxfId="123" totalsRowDxfId="122"/>
  </tableColumns>
  <tableStyleInfo name="TableStyleMedium1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BF70FE1A-BACC-4289-A655-CB6667A8C506}" name="Tableau3382712162024283237434751" displayName="Tableau3382712162024283237434751" ref="C37:H41" totalsRowCount="1" headerRowDxfId="121" headerRowBorderDxfId="120" tableBorderDxfId="119">
  <tableColumns count="6">
    <tableColumn id="1" xr3:uid="{7F179797-D506-48DD-8C2D-873465F672B7}" name="Questions évaluatives" totalsRowLabel="TOTAL" dataDxfId="118" totalsRowDxfId="117"/>
    <tableColumn id="2" xr3:uid="{BD3E0004-5531-4DC0-8CBB-95FE8CE19DBD}" name="Note (de 1 à 4)" dataDxfId="116" totalsRowDxfId="115"/>
    <tableColumn id="3" xr3:uid="{03D39723-7B1F-49C5-85D9-B1CD623F7EDE}" name="Pondération" dataDxfId="114" totalsRowDxfId="113"/>
    <tableColumn id="4" xr3:uid="{DF249493-674E-4D92-A728-974045366EDC}" name="Note _x000a_pondérée" totalsRowFunction="custom" dataDxfId="112" totalsRowDxfId="111">
      <calculatedColumnFormula>Tableau3382712162024283237434751[[#This Row],[Note (de 1 à 4)]]*Tableau3382712162024283237434751[[#This Row],[Pondération]]</calculatedColumnFormula>
      <totalsRowFormula>SUM(F38:F40)</totalsRowFormula>
    </tableColumn>
    <tableColumn id="5" xr3:uid="{FE7BA794-0587-446D-9923-5EF41037C91B}" name="Commentaire" dataDxfId="110" totalsRowDxfId="109"/>
    <tableColumn id="6" xr3:uid="{ABAC9A9A-1D52-4B83-877C-0719D711BC0A}" name="Section _x000a_du FC" dataDxfId="108" totalsRowDxfId="107"/>
  </tableColumns>
  <tableStyleInfo name="TableStyleMedium1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7323908C-EE76-481D-AA37-E45638A058FC}" name="Tableau3364913172125293339444856" displayName="Tableau3364913172125293339444856" ref="C20:H25" totalsRowCount="1" headerRowDxfId="106" totalsRowDxfId="104" headerRowBorderDxfId="105" totalsRowBorderDxfId="103">
  <tableColumns count="6">
    <tableColumn id="1" xr3:uid="{27718266-2D0D-4275-8F0D-7056386C94D8}" name="Questions évaluatives" totalsRowLabel="TOTAL " dataDxfId="102" totalsRowDxfId="101"/>
    <tableColumn id="2" xr3:uid="{4D84C342-0781-4DE2-B3C0-B111F5DE60EB}" name="Note (de 1 à 4)" dataDxfId="100" totalsRowDxfId="99"/>
    <tableColumn id="3" xr3:uid="{45AB9AD1-804A-4013-8DCE-6BCD60D44B3F}" name="Pondération" dataDxfId="98" totalsRowDxfId="97"/>
    <tableColumn id="4" xr3:uid="{53C1F167-0441-4A39-9D5C-91A411372A04}" name="Note _x000a_pondérée" totalsRowFunction="custom" dataDxfId="96" totalsRowDxfId="95">
      <calculatedColumnFormula>Tableau3364913172125293339444856[[#This Row],[Pondération]]*Tableau3364913172125293339444856[[#This Row],[Note (de 1 à 4)]]</calculatedColumnFormula>
      <totalsRowFormula>SUM(Tableau3364913172125293339444856[Note 
pondérée])</totalsRowFormula>
    </tableColumn>
    <tableColumn id="5" xr3:uid="{8F0FE453-D262-44F8-9A25-3BDEAF9C73D8}" name="Commentaire" dataDxfId="94" totalsRowDxfId="93"/>
    <tableColumn id="6" xr3:uid="{4B6F07BE-AC96-4A53-82A8-4978F34DD55A}" name="Section _x000a_du Formulaire de candidature" dataDxfId="92" totalsRowDxfId="91"/>
  </tableColumns>
  <tableStyleInfo name="TableStyleMedium1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6272487E-7990-4641-8E9E-B4D296003607}" name="Tableau34251014182226303440454957" displayName="Tableau34251014182226303440454957" ref="C27:H34" totalsRowShown="0" headerRowDxfId="90" headerRowBorderDxfId="89">
  <tableColumns count="6">
    <tableColumn id="1" xr3:uid="{5BD6885E-0C4F-4B14-A5ED-D24EA0BB8F4C}" name="Questions évaluatives" dataDxfId="88"/>
    <tableColumn id="2" xr3:uid="{CB240E6C-5349-44D4-AA27-53356A442866}" name="Note (de 1 à 4)" dataDxfId="87"/>
    <tableColumn id="3" xr3:uid="{0B1E4B1A-431A-46BE-83B6-98B17ED67B68}" name="Pondération" dataDxfId="86"/>
    <tableColumn id="4" xr3:uid="{8F44248A-015C-41ED-B018-3CEA4BC6237F}" name="Note _x000a_pondérée" dataDxfId="85">
      <calculatedColumnFormula>SUM(F22:F27)</calculatedColumnFormula>
    </tableColumn>
    <tableColumn id="5" xr3:uid="{15D624C1-3E1D-4001-9090-62114CA2C527}" name="Commentaire" dataDxfId="84"/>
    <tableColumn id="6" xr3:uid="{23C8F1CD-F9FA-4B3B-BBFF-FDAEFFD4A04A}" name="Section _x000a_du FC" dataDxfId="83"/>
  </tableColumns>
  <tableStyleInfo name="TableStyleMedium1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B74C5E2A-6A8B-4451-A2AE-F3CEBFBAE028}" name="Tableau33861115192327313541465058" displayName="Tableau33861115192327313541465058" ref="C43:H47" totalsRowCount="1" headerRowDxfId="82" totalsRowDxfId="79" headerRowBorderDxfId="81" tableBorderDxfId="80">
  <tableColumns count="6">
    <tableColumn id="1" xr3:uid="{28F8DB8E-1513-4C41-A5F6-F177718105DB}" name="Questions évaluatives" totalsRowLabel="TOTAL" dataDxfId="78" totalsRowDxfId="77"/>
    <tableColumn id="2" xr3:uid="{6BA043CE-EA39-47F9-8776-5A57CCAEEEB4}" name="Note (de 1 à 4)" dataDxfId="76" totalsRowDxfId="75"/>
    <tableColumn id="3" xr3:uid="{970AE50C-236E-44C4-BA05-71D823F1533D}" name="Pondération" dataDxfId="74" totalsRowDxfId="73"/>
    <tableColumn id="4" xr3:uid="{64146546-2436-4AF7-A177-A823F3718E71}" name="Note _x000a_pondérée" totalsRowFunction="custom" dataDxfId="72" totalsRowDxfId="71">
      <calculatedColumnFormula>Tableau33861115192327313541465058[[#This Row],[Note (de 1 à 4)]]*Tableau33861115192327313541465058[[#This Row],[Pondération]]</calculatedColumnFormula>
      <totalsRowFormula>SUM(Tableau33861115192327313541465058[Note 
pondérée])</totalsRowFormula>
    </tableColumn>
    <tableColumn id="5" xr3:uid="{E1B2ACC1-BD17-4C28-93D5-B17CAE32D595}" name="Commentaire" dataDxfId="70" totalsRowDxfId="69"/>
    <tableColumn id="6" xr3:uid="{1704CB9D-C3DC-4199-9656-98CECB103198}" name="Section _x000a_du FC" dataDxfId="68" totalsRowDxfId="67"/>
  </tableColumns>
  <tableStyleInfo name="TableStyleMedium11"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CB327F53-C59C-449B-A5D1-E3E54BCFB6AF}" name="Tableau338271216202428323743475159" displayName="Tableau338271216202428323743475159" ref="C37:H41" totalsRowCount="1" headerRowDxfId="66" headerRowBorderDxfId="65" tableBorderDxfId="64">
  <tableColumns count="6">
    <tableColumn id="1" xr3:uid="{03C6CA09-B7FD-47EF-8E26-16B007D35187}" name="Questions évaluatives" totalsRowLabel="TOTAL" dataDxfId="63" totalsRowDxfId="62"/>
    <tableColumn id="2" xr3:uid="{2C3E99E3-106C-46D9-A89F-3CFEE6A6A8C1}" name="Note (de 1 à 4)" dataDxfId="61" totalsRowDxfId="60"/>
    <tableColumn id="3" xr3:uid="{C107A488-A014-41EF-9E7E-E9AC248FB4E9}" name="Pondération" dataDxfId="59" totalsRowDxfId="58"/>
    <tableColumn id="4" xr3:uid="{8BC1DD0E-8611-4E90-BBDC-9C296401A433}" name="Note _x000a_pondérée" totalsRowFunction="custom" dataDxfId="57" totalsRowDxfId="56">
      <calculatedColumnFormula>Tableau338271216202428323743475159[[#This Row],[Note (de 1 à 4)]]*Tableau338271216202428323743475159[[#This Row],[Pondération]]</calculatedColumnFormula>
      <totalsRowFormula>SUM(F38:F40)</totalsRowFormula>
    </tableColumn>
    <tableColumn id="5" xr3:uid="{5E866018-0D80-44F2-8D1D-B105608070E8}" name="Commentaire" dataDxfId="55" totalsRowDxfId="54"/>
    <tableColumn id="6" xr3:uid="{5391BC92-7D02-4716-BC48-E136BFEE2EAA}" name="Section _x000a_du FC" dataDxfId="53" totalsRowDxfId="52"/>
  </tableColumns>
  <tableStyleInfo name="TableStyleMedium1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85A5986-DBAD-4300-876D-2C04DEA04AF3}" name="Tableau33649" displayName="Tableau33649" ref="C20:H25" totalsRowCount="1" totalsRowDxfId="637" headerRowBorderDxfId="638" totalsRowBorderDxfId="636">
  <tableColumns count="6">
    <tableColumn id="1" xr3:uid="{E535AFF5-54A7-41EE-9027-ACAFAE2B4082}" name="Questions évaluatives" totalsRowLabel="TOTAL " dataDxfId="635" totalsRowDxfId="23"/>
    <tableColumn id="2" xr3:uid="{A067070A-508B-4D83-96CC-5E9021C8433D}" name="Note (de 1 à 4)" dataDxfId="634" totalsRowDxfId="22"/>
    <tableColumn id="3" xr3:uid="{683172E9-8A56-4D20-BDFB-C90AAE3EBC5D}" name="Pondération" dataDxfId="633" totalsRowDxfId="21"/>
    <tableColumn id="4" xr3:uid="{DEE9F82E-156A-4934-98B1-9A9A51790191}" name="Note _x000a_pondérée" totalsRowFunction="custom" dataDxfId="632" totalsRowDxfId="20">
      <calculatedColumnFormula>Tableau33649[[#This Row],[Pondération]]*Tableau33649[[#This Row],[Note (de 1 à 4)]]</calculatedColumnFormula>
      <totalsRowFormula>SUM(Tableau33649[Note 
pondérée])</totalsRowFormula>
    </tableColumn>
    <tableColumn id="5" xr3:uid="{BD80DA12-113E-4C7A-8317-43DCB7FAFEE6}" name="Commentaire" dataDxfId="631" totalsRowDxfId="19"/>
    <tableColumn id="6" xr3:uid="{7FFA8664-2EB8-4063-A584-0645775E6755}" name="Section _x000a_du Formulaire de candidature" dataDxfId="630" totalsRowDxfId="18"/>
  </tableColumns>
  <tableStyleInfo name="TableStyleMedium1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47C8434-C258-4DAA-A11F-B81326E6AEEF}" name="Tableau342510" displayName="Tableau342510" ref="C27:H34" totalsRowShown="0" headerRowDxfId="629" headerRowBorderDxfId="628">
  <tableColumns count="6">
    <tableColumn id="1" xr3:uid="{CC8F5630-32AC-4B7B-990C-E7A036556FB7}" name="Questions évaluatives" dataDxfId="627"/>
    <tableColumn id="2" xr3:uid="{6904B78B-B6C5-4EDC-BF04-47C241AB7AD7}" name="Note (de 1 à 4)" dataDxfId="626"/>
    <tableColumn id="3" xr3:uid="{5CAAEB66-B2DD-44D5-81F9-5FF06FD13980}" name="Pondération" dataDxfId="625"/>
    <tableColumn id="4" xr3:uid="{ADBB2AE5-7B04-4E4A-A86D-9F300961DEB9}" name="Note _x000a_pondérée" dataDxfId="624">
      <calculatedColumnFormula>SUM(F22:F27)</calculatedColumnFormula>
    </tableColumn>
    <tableColumn id="5" xr3:uid="{87BB71FA-E206-4120-8F6C-A517C82E9AA9}" name="Commentaire" dataDxfId="623"/>
    <tableColumn id="6" xr3:uid="{0D211526-EA0E-4C00-B329-7604F90D9303}" name="Section _x000a_du FC" dataDxfId="622"/>
  </tableColumns>
  <tableStyleInfo name="TableStyleMedium1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748F518-8E58-4AE5-9D31-03E252FA23E0}" name="Tableau338611" displayName="Tableau338611" ref="C43:H47" totalsRowCount="1" headerRowDxfId="621" dataDxfId="619" totalsRowDxfId="617" headerRowBorderDxfId="620" tableBorderDxfId="618">
  <tableColumns count="6">
    <tableColumn id="1" xr3:uid="{49B8B763-6F43-48F5-8EEC-8BF261AEF662}" name="Questions évaluatives" totalsRowLabel="TOTAL" dataDxfId="616" totalsRowDxfId="11"/>
    <tableColumn id="2" xr3:uid="{09C89EE9-AE6D-450D-AE27-7A72A5F4B6AA}" name="Note (de 1 à 4)" dataDxfId="615" totalsRowDxfId="10"/>
    <tableColumn id="3" xr3:uid="{6B8E7B92-3D89-4425-894E-C596DC160D88}" name="Pondération" dataDxfId="614" totalsRowDxfId="9"/>
    <tableColumn id="4" xr3:uid="{E2F4538D-420C-484C-9256-AE48C42209CA}" name="Note _x000a_pondérée" totalsRowFunction="custom" dataDxfId="613" totalsRowDxfId="8">
      <calculatedColumnFormula>Tableau338611[[#This Row],[Note (de 1 à 4)]]*Tableau338611[[#This Row],[Pondération]]</calculatedColumnFormula>
      <totalsRowFormula>SUM(Tableau338611[Note 
pondérée])</totalsRowFormula>
    </tableColumn>
    <tableColumn id="5" xr3:uid="{C2724BE7-3BF2-462F-AD16-826A3E9A9129}" name="Commentaire" dataDxfId="612" totalsRowDxfId="7"/>
    <tableColumn id="6" xr3:uid="{068CA823-9C72-487F-B403-D6B90CFA0D24}" name="Section _x000a_du FC" dataDxfId="611" totalsRowDxfId="6"/>
  </tableColumns>
  <tableStyleInfo name="TableStyleMedium1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3D607CE9-4515-4CD8-AAE9-7925E583CC17}" name="Tableau3382712" displayName="Tableau3382712" ref="C37:H41" totalsRowCount="1" headerRowDxfId="610" totalsRowDxfId="607" headerRowBorderDxfId="609" tableBorderDxfId="608">
  <tableColumns count="6">
    <tableColumn id="1" xr3:uid="{76C5D6AE-00CD-4E43-8558-1C9C482424B3}" name="Questions évaluatives" totalsRowLabel="TOTAL" dataDxfId="606" totalsRowDxfId="17"/>
    <tableColumn id="2" xr3:uid="{DFCEE616-B205-4B8E-858C-01708B5745DC}" name="Note (de 1 à 4)" dataDxfId="605" totalsRowDxfId="16"/>
    <tableColumn id="3" xr3:uid="{B057B03E-187B-4444-94B0-C5D793FEA805}" name="Pondération" dataDxfId="604" totalsRowDxfId="15"/>
    <tableColumn id="4" xr3:uid="{8EEAF530-6A0C-4D47-AF8B-541225F0C05C}" name="Note _x000a_pondérée" totalsRowFunction="custom" dataDxfId="603" totalsRowDxfId="14">
      <calculatedColumnFormula>Tableau3382712[[#This Row],[Note (de 1 à 4)]]*Tableau3382712[[#This Row],[Pondération]]</calculatedColumnFormula>
      <totalsRowFormula>SUM(F38:F40)</totalsRowFormula>
    </tableColumn>
    <tableColumn id="5" xr3:uid="{75C1444F-3391-4F8C-8F86-E3C3087E02AA}" name="Commentaire" dataDxfId="602" totalsRowDxfId="13"/>
    <tableColumn id="6" xr3:uid="{363B19CA-DD2F-4A09-9AD0-14726D50874E}" name="Section _x000a_du FC" dataDxfId="601" totalsRowDxfId="12"/>
  </tableColumns>
  <tableStyleInfo name="TableStyleMedium1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2626AFAE-DFE7-4CE7-B03C-D6022D94748A}" name="Tableau3364913" displayName="Tableau3364913" ref="C20:H25" totalsRowCount="1" headerRowDxfId="600" totalsRowDxfId="598" headerRowBorderDxfId="599" totalsRowBorderDxfId="597">
  <tableColumns count="6">
    <tableColumn id="1" xr3:uid="{B5657595-236D-4117-82F8-36248480F303}" name="Questions évaluatives" totalsRowLabel="TOTAL " dataDxfId="596" totalsRowDxfId="5"/>
    <tableColumn id="2" xr3:uid="{5E3AD692-DE01-4D2D-8961-24D9FAB6F843}" name="Note (de 1 à 4)" dataDxfId="595" totalsRowDxfId="4"/>
    <tableColumn id="3" xr3:uid="{B3FA169A-4054-4179-BAE9-EAB8438F7898}" name="Pondération" dataDxfId="594" totalsRowDxfId="3"/>
    <tableColumn id="4" xr3:uid="{92F3BB00-0202-4379-9B30-01E2AFD2D3AB}" name="Note _x000a_pondérée" totalsRowFunction="custom" dataDxfId="593" totalsRowDxfId="2">
      <calculatedColumnFormula>Tableau3364913[[#This Row],[Pondération]]*Tableau3364913[[#This Row],[Note (de 1 à 4)]]</calculatedColumnFormula>
      <totalsRowFormula>SUM(Tableau3364913[Note 
pondérée])</totalsRowFormula>
    </tableColumn>
    <tableColumn id="5" xr3:uid="{53ED1D60-4121-4679-B7DB-AB70474513C2}" name="Commentaire" dataDxfId="592" totalsRowDxfId="1"/>
    <tableColumn id="6" xr3:uid="{5513E0AD-BDDD-4007-9661-3F1384D56B24}" name="Section _x000a_du Formulaire de candidature" dataDxfId="591" totalsRowDxfId="0"/>
  </tableColumns>
  <tableStyleInfo name="TableStyleMedium11"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10.xml.rels><?xml version="1.0" encoding="UTF-8" standalone="yes"?>
<Relationships xmlns="http://schemas.openxmlformats.org/package/2006/relationships"><Relationship Id="rId3" Type="http://schemas.openxmlformats.org/officeDocument/2006/relationships/table" Target="../tables/table37.xml"/><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table" Target="../tables/table40.xml"/><Relationship Id="rId5" Type="http://schemas.openxmlformats.org/officeDocument/2006/relationships/table" Target="../tables/table39.xml"/><Relationship Id="rId4" Type="http://schemas.openxmlformats.org/officeDocument/2006/relationships/table" Target="../tables/table38.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41.x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table" Target="../tables/table44.xml"/><Relationship Id="rId5" Type="http://schemas.openxmlformats.org/officeDocument/2006/relationships/table" Target="../tables/table43.xml"/><Relationship Id="rId4" Type="http://schemas.openxmlformats.org/officeDocument/2006/relationships/table" Target="../tables/table42.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45.xml"/><Relationship Id="rId2" Type="http://schemas.openxmlformats.org/officeDocument/2006/relationships/drawing" Target="../drawings/drawing12.xml"/><Relationship Id="rId1" Type="http://schemas.openxmlformats.org/officeDocument/2006/relationships/printerSettings" Target="../printerSettings/printerSettings12.bin"/><Relationship Id="rId6" Type="http://schemas.openxmlformats.org/officeDocument/2006/relationships/table" Target="../tables/table48.xml"/><Relationship Id="rId5" Type="http://schemas.openxmlformats.org/officeDocument/2006/relationships/table" Target="../tables/table47.xml"/><Relationship Id="rId4" Type="http://schemas.openxmlformats.org/officeDocument/2006/relationships/table" Target="../tables/table46.xml"/></Relationships>
</file>

<file path=xl/worksheets/_rels/sheet2.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8.xml"/><Relationship Id="rId5" Type="http://schemas.openxmlformats.org/officeDocument/2006/relationships/table" Target="../tables/table7.xml"/><Relationship Id="rId4" Type="http://schemas.openxmlformats.org/officeDocument/2006/relationships/table" Target="../tables/table6.xml"/></Relationships>
</file>

<file path=xl/worksheets/_rels/sheet3.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6.xml"/><Relationship Id="rId5" Type="http://schemas.openxmlformats.org/officeDocument/2006/relationships/table" Target="../tables/table15.xml"/><Relationship Id="rId4" Type="http://schemas.openxmlformats.org/officeDocument/2006/relationships/table" Target="../tables/table14.xml"/></Relationships>
</file>

<file path=xl/worksheets/_rels/sheet5.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20.xml"/><Relationship Id="rId5" Type="http://schemas.openxmlformats.org/officeDocument/2006/relationships/table" Target="../tables/table19.xml"/><Relationship Id="rId4" Type="http://schemas.openxmlformats.org/officeDocument/2006/relationships/table" Target="../tables/table18.xml"/></Relationships>
</file>

<file path=xl/worksheets/_rels/sheet6.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24.xml"/><Relationship Id="rId5" Type="http://schemas.openxmlformats.org/officeDocument/2006/relationships/table" Target="../tables/table23.xml"/><Relationship Id="rId4" Type="http://schemas.openxmlformats.org/officeDocument/2006/relationships/table" Target="../tables/table22.xml"/></Relationships>
</file>

<file path=xl/worksheets/_rels/sheet7.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table" Target="../tables/table28.xml"/><Relationship Id="rId5" Type="http://schemas.openxmlformats.org/officeDocument/2006/relationships/table" Target="../tables/table27.xml"/><Relationship Id="rId4" Type="http://schemas.openxmlformats.org/officeDocument/2006/relationships/table" Target="../tables/table26.xml"/></Relationships>
</file>

<file path=xl/worksheets/_rels/sheet8.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table" Target="../tables/table32.xml"/><Relationship Id="rId5" Type="http://schemas.openxmlformats.org/officeDocument/2006/relationships/table" Target="../tables/table31.xml"/><Relationship Id="rId4" Type="http://schemas.openxmlformats.org/officeDocument/2006/relationships/table" Target="../tables/table30.xml"/></Relationships>
</file>

<file path=xl/worksheets/_rels/sheet9.xml.rels><?xml version="1.0" encoding="UTF-8" standalone="yes"?>
<Relationships xmlns="http://schemas.openxmlformats.org/package/2006/relationships"><Relationship Id="rId3" Type="http://schemas.openxmlformats.org/officeDocument/2006/relationships/table" Target="../tables/table33.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table" Target="../tables/table36.xml"/><Relationship Id="rId5" Type="http://schemas.openxmlformats.org/officeDocument/2006/relationships/table" Target="../tables/table35.xml"/><Relationship Id="rId4" Type="http://schemas.openxmlformats.org/officeDocument/2006/relationships/table" Target="../tables/table3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AD89A-5F4B-40FE-948C-5929B9281AA2}">
  <dimension ref="A1:R126"/>
  <sheetViews>
    <sheetView topLeftCell="A96" zoomScale="80" zoomScaleNormal="80" workbookViewId="0">
      <selection activeCell="E106" sqref="E106"/>
    </sheetView>
  </sheetViews>
  <sheetFormatPr baseColWidth="10" defaultRowHeight="14.5" x14ac:dyDescent="0.35"/>
  <cols>
    <col min="1" max="1" width="27.7265625" customWidth="1"/>
    <col min="2" max="2" width="25.453125" customWidth="1"/>
    <col min="3" max="3" width="61.26953125" customWidth="1"/>
    <col min="4" max="4" width="12.26953125" customWidth="1"/>
    <col min="5" max="5" width="18.1796875" customWidth="1"/>
    <col min="6" max="6" width="14.7265625" customWidth="1"/>
    <col min="7" max="7" width="15.7265625" customWidth="1"/>
    <col min="8" max="8" width="16.6328125" customWidth="1"/>
    <col min="13" max="13" width="65" customWidth="1"/>
  </cols>
  <sheetData>
    <row r="1" spans="1:8" ht="110" customHeight="1" x14ac:dyDescent="0.35"/>
    <row r="2" spans="1:8" ht="26.5" customHeight="1" x14ac:dyDescent="0.35">
      <c r="A2" s="314" t="s">
        <v>177</v>
      </c>
      <c r="B2" s="314"/>
      <c r="C2" s="314"/>
      <c r="D2" s="314"/>
      <c r="E2" s="314"/>
      <c r="F2" s="314"/>
      <c r="G2" s="314"/>
      <c r="H2" s="314"/>
    </row>
    <row r="3" spans="1:8" x14ac:dyDescent="0.35">
      <c r="A3" s="28"/>
      <c r="B3" s="29"/>
      <c r="C3" s="30"/>
      <c r="D3" s="30"/>
      <c r="E3" s="30"/>
      <c r="F3" s="28"/>
      <c r="G3" s="28"/>
      <c r="H3" s="28"/>
    </row>
    <row r="4" spans="1:8" x14ac:dyDescent="0.35">
      <c r="A4" s="309" t="s">
        <v>6</v>
      </c>
      <c r="B4" s="310"/>
      <c r="C4" s="313"/>
      <c r="D4" s="313"/>
      <c r="E4" s="313"/>
      <c r="F4" s="313"/>
      <c r="G4" s="313"/>
      <c r="H4" s="313"/>
    </row>
    <row r="5" spans="1:8" x14ac:dyDescent="0.35">
      <c r="A5" s="309" t="s">
        <v>7</v>
      </c>
      <c r="B5" s="310"/>
      <c r="C5" s="313"/>
      <c r="D5" s="313"/>
      <c r="E5" s="313"/>
      <c r="F5" s="313"/>
      <c r="G5" s="313"/>
      <c r="H5" s="313"/>
    </row>
    <row r="6" spans="1:8" x14ac:dyDescent="0.35">
      <c r="A6" s="309" t="s">
        <v>15</v>
      </c>
      <c r="B6" s="310"/>
      <c r="C6" s="313"/>
      <c r="D6" s="313"/>
      <c r="E6" s="313"/>
      <c r="F6" s="313"/>
      <c r="G6" s="313"/>
      <c r="H6" s="313"/>
    </row>
    <row r="7" spans="1:8" x14ac:dyDescent="0.35">
      <c r="A7" s="309" t="s">
        <v>21</v>
      </c>
      <c r="B7" s="310"/>
      <c r="C7" s="313"/>
      <c r="D7" s="313"/>
      <c r="E7" s="313"/>
      <c r="F7" s="313"/>
      <c r="G7" s="313"/>
      <c r="H7" s="313"/>
    </row>
    <row r="8" spans="1:8" x14ac:dyDescent="0.35">
      <c r="A8" s="309" t="s">
        <v>14</v>
      </c>
      <c r="B8" s="310"/>
      <c r="C8" s="313"/>
      <c r="D8" s="313"/>
      <c r="E8" s="313"/>
      <c r="F8" s="313"/>
      <c r="G8" s="313"/>
      <c r="H8" s="313"/>
    </row>
    <row r="9" spans="1:8" ht="30.75" customHeight="1" x14ac:dyDescent="0.35">
      <c r="A9" s="311" t="s">
        <v>19</v>
      </c>
      <c r="B9" s="312"/>
      <c r="C9" s="313"/>
      <c r="D9" s="313"/>
      <c r="E9" s="313"/>
      <c r="F9" s="313"/>
      <c r="G9" s="313"/>
      <c r="H9" s="313"/>
    </row>
    <row r="10" spans="1:8" x14ac:dyDescent="0.35">
      <c r="A10" s="309" t="s">
        <v>16</v>
      </c>
      <c r="B10" s="310"/>
      <c r="C10" s="313"/>
      <c r="D10" s="313"/>
      <c r="E10" s="313"/>
      <c r="F10" s="313"/>
      <c r="G10" s="313"/>
      <c r="H10" s="313"/>
    </row>
    <row r="11" spans="1:8" x14ac:dyDescent="0.35">
      <c r="A11" s="28"/>
      <c r="B11" s="29"/>
      <c r="C11" s="30"/>
      <c r="D11" s="30"/>
      <c r="E11" s="30"/>
      <c r="F11" s="28"/>
      <c r="G11" s="28"/>
      <c r="H11" s="28"/>
    </row>
    <row r="12" spans="1:8" ht="90" customHeight="1" x14ac:dyDescent="0.35">
      <c r="A12" s="31"/>
      <c r="B12" s="301" t="s">
        <v>52</v>
      </c>
      <c r="C12" s="301"/>
      <c r="D12" s="301"/>
      <c r="E12" s="301"/>
      <c r="F12" s="301"/>
      <c r="G12" s="301"/>
      <c r="H12" s="301"/>
    </row>
    <row r="13" spans="1:8" ht="29.25" customHeight="1" x14ac:dyDescent="0.35">
      <c r="A13" s="31"/>
      <c r="B13" s="32"/>
      <c r="C13" s="32"/>
      <c r="D13" s="32"/>
      <c r="E13" s="32"/>
      <c r="F13" s="32"/>
      <c r="G13" s="32"/>
      <c r="H13" s="28"/>
    </row>
    <row r="14" spans="1:8" ht="31.5" customHeight="1" x14ac:dyDescent="0.35">
      <c r="A14" s="302" t="s">
        <v>101</v>
      </c>
      <c r="B14" s="302"/>
      <c r="C14" s="302"/>
      <c r="D14" s="302"/>
      <c r="E14" s="302"/>
      <c r="F14" s="302"/>
      <c r="G14" s="302"/>
      <c r="H14" s="302"/>
    </row>
    <row r="15" spans="1:8" ht="177.65" customHeight="1" x14ac:dyDescent="0.35">
      <c r="A15" s="302"/>
      <c r="B15" s="302"/>
      <c r="C15" s="302"/>
      <c r="D15" s="302"/>
      <c r="E15" s="302"/>
      <c r="F15" s="302"/>
      <c r="G15" s="302"/>
      <c r="H15" s="302"/>
    </row>
    <row r="16" spans="1:8" x14ac:dyDescent="0.35">
      <c r="C16" s="1"/>
      <c r="D16" s="2"/>
      <c r="E16" s="2"/>
      <c r="F16" s="2"/>
    </row>
    <row r="17" spans="1:8" x14ac:dyDescent="0.35">
      <c r="C17" s="1"/>
      <c r="D17" s="2"/>
      <c r="E17" s="2"/>
      <c r="F17" s="2"/>
    </row>
    <row r="18" spans="1:8" ht="26" x14ac:dyDescent="0.6">
      <c r="B18" s="10" t="s">
        <v>32</v>
      </c>
      <c r="C18" s="4"/>
      <c r="D18" s="6"/>
      <c r="E18" s="6"/>
      <c r="F18" s="6"/>
      <c r="G18" s="3"/>
      <c r="H18" s="3"/>
    </row>
    <row r="19" spans="1:8" ht="26.5" thickBot="1" x14ac:dyDescent="0.65">
      <c r="B19" s="3"/>
      <c r="C19" s="4"/>
      <c r="D19" s="6"/>
      <c r="E19" s="6"/>
      <c r="F19" s="6"/>
      <c r="G19" s="3"/>
      <c r="H19" s="3"/>
    </row>
    <row r="20" spans="1:8" ht="69" customHeight="1" thickBot="1" x14ac:dyDescent="0.4">
      <c r="A20" s="2"/>
      <c r="B20" s="151" t="s">
        <v>5</v>
      </c>
      <c r="C20" s="152" t="s">
        <v>0</v>
      </c>
      <c r="D20" s="153" t="s">
        <v>169</v>
      </c>
      <c r="E20" s="154" t="s">
        <v>1</v>
      </c>
      <c r="F20" s="155" t="s">
        <v>3</v>
      </c>
      <c r="G20" s="154" t="s">
        <v>2</v>
      </c>
      <c r="H20" s="156" t="s">
        <v>44</v>
      </c>
    </row>
    <row r="21" spans="1:8" ht="135" customHeight="1" x14ac:dyDescent="0.35">
      <c r="B21" s="294" t="s">
        <v>33</v>
      </c>
      <c r="C21" s="108" t="s">
        <v>64</v>
      </c>
      <c r="D21" s="109">
        <v>1.5</v>
      </c>
      <c r="E21" s="109">
        <v>2</v>
      </c>
      <c r="F21" s="109">
        <f>Tableau3364[[#This Row],[Pondération]]*Tableau3364[[#This Row],[Note (de 1 à 4)]]</f>
        <v>3</v>
      </c>
      <c r="G21" s="110"/>
      <c r="H21" s="111"/>
    </row>
    <row r="22" spans="1:8" ht="58.5" customHeight="1" x14ac:dyDescent="0.35">
      <c r="B22" s="295"/>
      <c r="C22" s="17" t="s">
        <v>29</v>
      </c>
      <c r="D22" s="109">
        <v>1.5</v>
      </c>
      <c r="E22" s="18">
        <v>2</v>
      </c>
      <c r="F22" s="18">
        <f>Tableau3364[[#This Row],[Pondération]]*Tableau3364[[#This Row],[Note (de 1 à 4)]]</f>
        <v>3</v>
      </c>
      <c r="G22" s="19"/>
      <c r="H22" s="20"/>
    </row>
    <row r="23" spans="1:8" ht="47.5" customHeight="1" x14ac:dyDescent="0.35">
      <c r="B23" s="295"/>
      <c r="C23" s="21" t="s">
        <v>30</v>
      </c>
      <c r="D23" s="109">
        <v>1.5</v>
      </c>
      <c r="E23" s="22">
        <v>2</v>
      </c>
      <c r="F23" s="22">
        <f>Tableau3364[[#This Row],[Pondération]]*Tableau3364[[#This Row],[Note (de 1 à 4)]]</f>
        <v>3</v>
      </c>
      <c r="G23" s="23"/>
      <c r="H23" s="24"/>
    </row>
    <row r="24" spans="1:8" ht="42" customHeight="1" x14ac:dyDescent="0.35">
      <c r="B24" s="295"/>
      <c r="C24" s="81" t="s">
        <v>92</v>
      </c>
      <c r="D24" s="109">
        <v>1.5</v>
      </c>
      <c r="E24" s="69">
        <v>2</v>
      </c>
      <c r="F24" s="69">
        <f>Tableau3364[[#This Row],[Pondération]]*Tableau3364[[#This Row],[Note (de 1 à 4)]]</f>
        <v>3</v>
      </c>
      <c r="G24" s="106"/>
      <c r="H24" s="107"/>
    </row>
    <row r="25" spans="1:8" ht="52" customHeight="1" x14ac:dyDescent="0.35">
      <c r="B25" s="295"/>
      <c r="C25" s="118" t="s">
        <v>102</v>
      </c>
      <c r="D25" s="22"/>
      <c r="E25" s="22"/>
      <c r="F25" s="113">
        <f>SUM(Tableau3364[Note 
pondérée])</f>
        <v>12</v>
      </c>
      <c r="G25" s="23"/>
      <c r="H25" s="23"/>
    </row>
    <row r="26" spans="1:8" ht="37" customHeight="1" thickBot="1" x14ac:dyDescent="0.65">
      <c r="B26" s="3"/>
      <c r="C26" s="4"/>
      <c r="D26" s="6"/>
      <c r="E26" s="6"/>
      <c r="F26" s="6"/>
      <c r="G26" s="3"/>
      <c r="H26" s="3"/>
    </row>
    <row r="27" spans="1:8" ht="74.5" customHeight="1" thickBot="1" x14ac:dyDescent="0.4">
      <c r="B27" s="12" t="s">
        <v>5</v>
      </c>
      <c r="C27" s="13" t="s">
        <v>0</v>
      </c>
      <c r="D27" s="83" t="s">
        <v>169</v>
      </c>
      <c r="E27" s="15" t="s">
        <v>1</v>
      </c>
      <c r="F27" s="14" t="s">
        <v>3</v>
      </c>
      <c r="G27" s="15" t="s">
        <v>2</v>
      </c>
      <c r="H27" s="16" t="s">
        <v>4</v>
      </c>
    </row>
    <row r="28" spans="1:8" ht="58" x14ac:dyDescent="0.35">
      <c r="B28" s="290" t="s">
        <v>91</v>
      </c>
      <c r="C28" s="61" t="s">
        <v>31</v>
      </c>
      <c r="D28" s="109">
        <v>1.5</v>
      </c>
      <c r="E28" s="113">
        <v>3</v>
      </c>
      <c r="F28" s="113">
        <f>Tableau3425[[#This Row],[Pondération]]*Tableau3425[[#This Row],[Note (de 1 à 4)]]</f>
        <v>4.5</v>
      </c>
      <c r="G28" s="114"/>
      <c r="H28" s="114"/>
    </row>
    <row r="29" spans="1:8" ht="72.5" x14ac:dyDescent="0.35">
      <c r="B29" s="291"/>
      <c r="C29" s="17" t="s">
        <v>94</v>
      </c>
      <c r="D29" s="109">
        <v>1.5</v>
      </c>
      <c r="E29" s="82">
        <v>1</v>
      </c>
      <c r="F29" s="82">
        <f>Tableau3425[[#This Row],[Pondération]]*Tableau3425[[#This Row],[Note (de 1 à 4)]]</f>
        <v>1.5</v>
      </c>
      <c r="G29" s="115"/>
      <c r="H29" s="115"/>
    </row>
    <row r="30" spans="1:8" ht="43.5" x14ac:dyDescent="0.35">
      <c r="B30" s="291"/>
      <c r="C30" s="21" t="s">
        <v>90</v>
      </c>
      <c r="D30" s="109">
        <v>1.5</v>
      </c>
      <c r="E30" s="113">
        <v>2</v>
      </c>
      <c r="F30" s="113">
        <f>Tableau3425[[#This Row],[Pondération]]*Tableau3425[[#This Row],[Note (de 1 à 4)]]</f>
        <v>3</v>
      </c>
      <c r="G30" s="114"/>
      <c r="H30" s="114"/>
    </row>
    <row r="31" spans="1:8" ht="43.5" x14ac:dyDescent="0.35">
      <c r="B31" s="292"/>
      <c r="C31" s="116" t="s">
        <v>105</v>
      </c>
      <c r="D31" s="109">
        <v>1.5</v>
      </c>
      <c r="E31" s="82">
        <v>2</v>
      </c>
      <c r="F31" s="82">
        <f>Tableau3425[[#This Row],[Pondération]]*Tableau3425[[#This Row],[Note (de 1 à 4)]]</f>
        <v>3</v>
      </c>
      <c r="G31" s="115"/>
      <c r="H31" s="115"/>
    </row>
    <row r="32" spans="1:8" ht="79.5" customHeight="1" x14ac:dyDescent="0.35">
      <c r="B32" s="292"/>
      <c r="C32" s="21" t="s">
        <v>175</v>
      </c>
      <c r="D32" s="109">
        <v>1.5</v>
      </c>
      <c r="E32" s="113">
        <v>3</v>
      </c>
      <c r="F32" s="113">
        <f>SUM(F26:F31)</f>
        <v>12</v>
      </c>
      <c r="G32" s="114"/>
      <c r="H32" s="114"/>
    </row>
    <row r="33" spans="2:18" ht="63" customHeight="1" x14ac:dyDescent="0.35">
      <c r="B33" s="292"/>
      <c r="C33" s="112" t="s">
        <v>87</v>
      </c>
      <c r="D33" s="109">
        <v>1.5</v>
      </c>
      <c r="E33" s="82">
        <v>3</v>
      </c>
      <c r="F33" s="82">
        <f>Tableau3425[[#This Row],[Pondération]]*Tableau3425[[#This Row],[Note (de 1 à 4)]]</f>
        <v>4.5</v>
      </c>
      <c r="G33" s="115"/>
      <c r="H33" s="115"/>
    </row>
    <row r="34" spans="2:18" ht="27" customHeight="1" thickBot="1" x14ac:dyDescent="0.4">
      <c r="B34" s="293"/>
      <c r="C34" s="117" t="s">
        <v>103</v>
      </c>
      <c r="D34" s="66"/>
      <c r="E34" s="66"/>
      <c r="F34" s="66">
        <f t="shared" ref="F34" si="0">SUM(F28:F33)</f>
        <v>28.5</v>
      </c>
      <c r="G34" s="67"/>
      <c r="H34" s="68"/>
    </row>
    <row r="35" spans="2:18" x14ac:dyDescent="0.35">
      <c r="C35" s="5"/>
      <c r="D35" s="2"/>
      <c r="E35" s="2"/>
      <c r="F35" s="2"/>
    </row>
    <row r="36" spans="2:18" ht="16" thickBot="1" x14ac:dyDescent="0.4">
      <c r="F36" s="11"/>
    </row>
    <row r="37" spans="2:18" ht="31" x14ac:dyDescent="0.35">
      <c r="B37" s="119" t="s">
        <v>5</v>
      </c>
      <c r="C37" s="120" t="s">
        <v>0</v>
      </c>
      <c r="D37" s="83" t="s">
        <v>169</v>
      </c>
      <c r="E37" s="121" t="s">
        <v>1</v>
      </c>
      <c r="F37" s="120" t="s">
        <v>3</v>
      </c>
      <c r="G37" s="121" t="s">
        <v>2</v>
      </c>
      <c r="H37" s="122" t="s">
        <v>4</v>
      </c>
    </row>
    <row r="38" spans="2:18" ht="58" x14ac:dyDescent="0.35">
      <c r="B38" s="295" t="s">
        <v>22</v>
      </c>
      <c r="C38" s="21" t="s">
        <v>27</v>
      </c>
      <c r="D38" s="109">
        <v>1.5</v>
      </c>
      <c r="E38" s="22">
        <v>1</v>
      </c>
      <c r="F38" s="22">
        <f>Tableau33827[[#This Row],[Note (de 1 à 4)]]*Tableau33827[[#This Row],[Pondération]]</f>
        <v>1.5</v>
      </c>
      <c r="G38" s="23"/>
      <c r="H38" s="23"/>
    </row>
    <row r="39" spans="2:18" ht="58" x14ac:dyDescent="0.35">
      <c r="B39" s="295"/>
      <c r="C39" s="17" t="s">
        <v>26</v>
      </c>
      <c r="D39" s="109">
        <v>1.5</v>
      </c>
      <c r="E39" s="18">
        <v>2</v>
      </c>
      <c r="F39" s="18">
        <f>Tableau33827[[#This Row],[Note (de 1 à 4)]]*Tableau33827[[#This Row],[Pondération]]</f>
        <v>3</v>
      </c>
      <c r="G39" s="19"/>
      <c r="H39" s="19"/>
    </row>
    <row r="40" spans="2:18" ht="64.5" customHeight="1" x14ac:dyDescent="0.35">
      <c r="B40" s="295"/>
      <c r="C40" s="21" t="s">
        <v>25</v>
      </c>
      <c r="D40" s="109">
        <v>1.5</v>
      </c>
      <c r="E40" s="22">
        <v>2</v>
      </c>
      <c r="F40" s="22">
        <f>Tableau33827[[#This Row],[Note (de 1 à 4)]]*Tableau33827[[#This Row],[Pondération]]</f>
        <v>3</v>
      </c>
      <c r="G40" s="23"/>
      <c r="H40" s="23"/>
    </row>
    <row r="41" spans="2:18" x14ac:dyDescent="0.35">
      <c r="B41" s="295"/>
      <c r="C41" s="255" t="s">
        <v>103</v>
      </c>
      <c r="D41" s="18"/>
      <c r="E41" s="18"/>
      <c r="F41" s="82">
        <f>SUM(F38:F40)</f>
        <v>7.5</v>
      </c>
      <c r="G41" s="19"/>
      <c r="H41" s="19"/>
    </row>
    <row r="42" spans="2:18" ht="74.150000000000006" customHeight="1" thickBot="1" x14ac:dyDescent="0.4">
      <c r="C42" s="2"/>
      <c r="D42" s="2"/>
      <c r="E42" s="2"/>
      <c r="F42" s="9"/>
      <c r="G42" s="8"/>
      <c r="H42" s="7"/>
    </row>
    <row r="43" spans="2:18" ht="54.5" customHeight="1" x14ac:dyDescent="0.35">
      <c r="B43" s="12" t="s">
        <v>5</v>
      </c>
      <c r="C43" s="13" t="s">
        <v>0</v>
      </c>
      <c r="D43" s="83" t="s">
        <v>169</v>
      </c>
      <c r="E43" s="15" t="s">
        <v>1</v>
      </c>
      <c r="F43" s="14" t="s">
        <v>3</v>
      </c>
      <c r="G43" s="15" t="s">
        <v>2</v>
      </c>
      <c r="H43" s="16" t="s">
        <v>4</v>
      </c>
    </row>
    <row r="44" spans="2:18" ht="81" customHeight="1" x14ac:dyDescent="0.35">
      <c r="B44" s="295" t="s">
        <v>23</v>
      </c>
      <c r="C44" s="21" t="s">
        <v>24</v>
      </c>
      <c r="D44" s="109">
        <v>1.5</v>
      </c>
      <c r="E44" s="22">
        <v>1</v>
      </c>
      <c r="F44" s="22">
        <f>Tableau3386[[#This Row],[Note (de 1 à 4)]]*Tableau3386[[#This Row],[Pondération]]</f>
        <v>1.5</v>
      </c>
      <c r="G44" s="23"/>
      <c r="H44" s="23"/>
    </row>
    <row r="45" spans="2:18" ht="119.5" customHeight="1" x14ac:dyDescent="0.35">
      <c r="B45" s="295"/>
      <c r="C45" s="17" t="s">
        <v>28</v>
      </c>
      <c r="D45" s="109">
        <v>1.5</v>
      </c>
      <c r="E45" s="82">
        <v>3</v>
      </c>
      <c r="F45" s="18">
        <f>Tableau3386[[#This Row],[Note (de 1 à 4)]]*Tableau3386[[#This Row],[Pondération]]</f>
        <v>4.5</v>
      </c>
      <c r="G45" s="19"/>
      <c r="H45" s="19"/>
    </row>
    <row r="46" spans="2:18" ht="96" customHeight="1" x14ac:dyDescent="0.35">
      <c r="B46" s="295"/>
      <c r="C46" s="21" t="s">
        <v>95</v>
      </c>
      <c r="D46" s="109">
        <v>1.5</v>
      </c>
      <c r="E46" s="22">
        <v>2</v>
      </c>
      <c r="F46" s="22">
        <f>Tableau3386[[#This Row],[Note (de 1 à 4)]]*Tableau3386[[#This Row],[Pondération]]</f>
        <v>3</v>
      </c>
      <c r="G46" s="23"/>
      <c r="H46" s="23"/>
    </row>
    <row r="47" spans="2:18" ht="42.65" customHeight="1" x14ac:dyDescent="0.35">
      <c r="B47" s="295"/>
      <c r="C47" s="17" t="s">
        <v>103</v>
      </c>
      <c r="D47" s="82"/>
      <c r="E47" s="82"/>
      <c r="F47" s="123">
        <f>SUM(Tableau3386[Note 
pondérée])</f>
        <v>9</v>
      </c>
      <c r="G47" s="124"/>
      <c r="H47" s="125"/>
    </row>
    <row r="48" spans="2:18" x14ac:dyDescent="0.35">
      <c r="C48" s="5"/>
      <c r="D48" s="2"/>
      <c r="E48" s="2"/>
      <c r="F48" s="2"/>
      <c r="L48" s="57"/>
      <c r="M48" s="58"/>
      <c r="N48" s="30"/>
      <c r="O48" s="30"/>
      <c r="P48" s="30"/>
      <c r="Q48" s="28"/>
      <c r="R48" s="28"/>
    </row>
    <row r="50" spans="2:8" ht="26" x14ac:dyDescent="0.6">
      <c r="B50" s="85" t="s">
        <v>51</v>
      </c>
      <c r="C50" s="85"/>
    </row>
    <row r="51" spans="2:8" ht="15" thickBot="1" x14ac:dyDescent="0.4"/>
    <row r="52" spans="2:8" ht="31" x14ac:dyDescent="0.35">
      <c r="B52" s="306" t="s">
        <v>104</v>
      </c>
      <c r="C52" s="126" t="s">
        <v>0</v>
      </c>
      <c r="D52" s="127" t="s">
        <v>169</v>
      </c>
      <c r="E52" s="128" t="s">
        <v>1</v>
      </c>
      <c r="F52" s="126" t="s">
        <v>3</v>
      </c>
      <c r="G52" s="128" t="s">
        <v>2</v>
      </c>
      <c r="H52" s="129" t="s">
        <v>4</v>
      </c>
    </row>
    <row r="53" spans="2:8" ht="28" x14ac:dyDescent="0.35">
      <c r="B53" s="307"/>
      <c r="C53" s="130" t="s">
        <v>82</v>
      </c>
      <c r="D53" s="382">
        <v>1.5</v>
      </c>
      <c r="E53" s="131">
        <v>1</v>
      </c>
      <c r="F53" s="131">
        <f>D53*E53</f>
        <v>1.5</v>
      </c>
      <c r="G53" s="19"/>
      <c r="H53" s="20"/>
    </row>
    <row r="54" spans="2:8" ht="56" x14ac:dyDescent="0.35">
      <c r="B54" s="307"/>
      <c r="C54" s="132" t="s">
        <v>83</v>
      </c>
      <c r="D54" s="382">
        <v>1.5</v>
      </c>
      <c r="E54" s="133">
        <v>1</v>
      </c>
      <c r="F54" s="133">
        <f>D54*E54</f>
        <v>1.5</v>
      </c>
      <c r="G54" s="23"/>
      <c r="H54" s="24"/>
    </row>
    <row r="55" spans="2:8" ht="84" x14ac:dyDescent="0.35">
      <c r="B55" s="307"/>
      <c r="C55" s="130" t="s">
        <v>88</v>
      </c>
      <c r="D55" s="382">
        <v>1.5</v>
      </c>
      <c r="E55" s="131">
        <v>2</v>
      </c>
      <c r="F55" s="131">
        <f>D55*E55</f>
        <v>3</v>
      </c>
      <c r="G55" s="19"/>
      <c r="H55" s="20"/>
    </row>
    <row r="56" spans="2:8" ht="28" x14ac:dyDescent="0.35">
      <c r="B56" s="307"/>
      <c r="C56" s="134" t="s">
        <v>77</v>
      </c>
      <c r="D56" s="382">
        <v>1.5</v>
      </c>
      <c r="E56" s="133">
        <v>3</v>
      </c>
      <c r="F56" s="133">
        <f>D56*E56</f>
        <v>4.5</v>
      </c>
      <c r="G56" s="23"/>
      <c r="H56" s="24"/>
    </row>
    <row r="57" spans="2:8" ht="25" customHeight="1" thickBot="1" x14ac:dyDescent="0.4">
      <c r="B57" s="308"/>
      <c r="C57" s="138" t="s">
        <v>103</v>
      </c>
      <c r="D57" s="135"/>
      <c r="E57" s="135"/>
      <c r="F57" s="136">
        <f>SUM(F53:F56)</f>
        <v>10.5</v>
      </c>
      <c r="G57" s="135"/>
      <c r="H57" s="137"/>
    </row>
    <row r="60" spans="2:8" ht="26" x14ac:dyDescent="0.6">
      <c r="B60" s="10" t="s">
        <v>50</v>
      </c>
    </row>
    <row r="61" spans="2:8" ht="15" thickBot="1" x14ac:dyDescent="0.4"/>
    <row r="62" spans="2:8" ht="28" x14ac:dyDescent="0.35">
      <c r="B62" s="12"/>
      <c r="C62" s="149" t="s">
        <v>61</v>
      </c>
      <c r="D62" s="87" t="s">
        <v>106</v>
      </c>
      <c r="E62" s="316" t="s">
        <v>2</v>
      </c>
      <c r="F62" s="316"/>
      <c r="G62" s="316"/>
      <c r="H62" s="150" t="s">
        <v>4</v>
      </c>
    </row>
    <row r="63" spans="2:8" ht="56.5" customHeight="1" x14ac:dyDescent="0.35">
      <c r="B63" s="295" t="s">
        <v>54</v>
      </c>
      <c r="C63" s="34" t="s">
        <v>62</v>
      </c>
      <c r="D63" s="35">
        <v>0</v>
      </c>
      <c r="E63" s="300"/>
      <c r="F63" s="300"/>
      <c r="G63" s="300"/>
      <c r="H63" s="36"/>
    </row>
    <row r="64" spans="2:8" ht="28" x14ac:dyDescent="0.35">
      <c r="B64" s="295"/>
      <c r="C64" s="38" t="s">
        <v>55</v>
      </c>
      <c r="D64" s="39"/>
      <c r="E64" s="289"/>
      <c r="F64" s="289"/>
      <c r="G64" s="289"/>
      <c r="H64" s="40"/>
    </row>
    <row r="65" spans="2:8" ht="28" x14ac:dyDescent="0.35">
      <c r="B65" s="295"/>
      <c r="C65" s="34" t="s">
        <v>56</v>
      </c>
      <c r="D65" s="35"/>
      <c r="E65" s="300"/>
      <c r="F65" s="300"/>
      <c r="G65" s="300"/>
      <c r="H65" s="36"/>
    </row>
    <row r="66" spans="2:8" ht="153.65" customHeight="1" x14ac:dyDescent="0.35">
      <c r="B66" s="295"/>
      <c r="C66" s="38" t="s">
        <v>170</v>
      </c>
      <c r="D66" s="39"/>
      <c r="E66" s="289"/>
      <c r="F66" s="289"/>
      <c r="G66" s="289"/>
      <c r="H66" s="40"/>
    </row>
    <row r="67" spans="2:8" ht="87" customHeight="1" x14ac:dyDescent="0.35">
      <c r="B67" s="295"/>
      <c r="C67" s="34" t="s">
        <v>171</v>
      </c>
      <c r="D67" s="140"/>
      <c r="E67" s="288"/>
      <c r="F67" s="288"/>
      <c r="G67" s="288"/>
      <c r="H67" s="141"/>
    </row>
    <row r="68" spans="2:8" ht="42" x14ac:dyDescent="0.35">
      <c r="B68" s="295"/>
      <c r="C68" s="38" t="s">
        <v>53</v>
      </c>
      <c r="D68" s="39"/>
      <c r="E68" s="289"/>
      <c r="F68" s="289"/>
      <c r="G68" s="289"/>
      <c r="H68" s="40"/>
    </row>
    <row r="69" spans="2:8" x14ac:dyDescent="0.35">
      <c r="B69" s="295"/>
      <c r="C69" s="88" t="s">
        <v>103</v>
      </c>
      <c r="D69" s="35">
        <f>SUM(D63:D68)</f>
        <v>0</v>
      </c>
      <c r="E69" s="303"/>
      <c r="F69" s="304"/>
      <c r="G69" s="305"/>
      <c r="H69" s="36"/>
    </row>
    <row r="70" spans="2:8" ht="26.5" thickBot="1" x14ac:dyDescent="0.65">
      <c r="B70" s="10"/>
      <c r="C70" s="44"/>
      <c r="D70" s="45"/>
      <c r="E70" s="46"/>
      <c r="H70" s="46"/>
    </row>
    <row r="71" spans="2:8" ht="35.5" customHeight="1" x14ac:dyDescent="0.35">
      <c r="B71" s="12" t="s">
        <v>5</v>
      </c>
      <c r="C71" s="127" t="s">
        <v>0</v>
      </c>
      <c r="D71" s="87" t="s">
        <v>106</v>
      </c>
      <c r="E71" s="317" t="s">
        <v>2</v>
      </c>
      <c r="F71" s="318"/>
      <c r="G71" s="319"/>
      <c r="H71" s="139" t="s">
        <v>4</v>
      </c>
    </row>
    <row r="72" spans="2:8" ht="84" customHeight="1" x14ac:dyDescent="0.35">
      <c r="B72" s="295" t="s">
        <v>57</v>
      </c>
      <c r="C72" s="34" t="s">
        <v>58</v>
      </c>
      <c r="D72" s="35">
        <v>0</v>
      </c>
      <c r="E72" s="300"/>
      <c r="F72" s="300"/>
      <c r="G72" s="300"/>
      <c r="H72" s="36"/>
    </row>
    <row r="73" spans="2:8" ht="28" x14ac:dyDescent="0.35">
      <c r="B73" s="295"/>
      <c r="C73" s="38" t="s">
        <v>60</v>
      </c>
      <c r="D73" s="39"/>
      <c r="E73" s="289"/>
      <c r="F73" s="289"/>
      <c r="G73" s="289"/>
      <c r="H73" s="40"/>
    </row>
    <row r="74" spans="2:8" ht="84" x14ac:dyDescent="0.35">
      <c r="B74" s="295"/>
      <c r="C74" s="34" t="s">
        <v>63</v>
      </c>
      <c r="D74" s="35"/>
      <c r="E74" s="300"/>
      <c r="F74" s="300"/>
      <c r="G74" s="300"/>
      <c r="H74" s="36"/>
    </row>
    <row r="75" spans="2:8" ht="28" x14ac:dyDescent="0.35">
      <c r="B75" s="295"/>
      <c r="C75" s="38" t="s">
        <v>65</v>
      </c>
      <c r="D75" s="39"/>
      <c r="E75" s="289"/>
      <c r="F75" s="289"/>
      <c r="G75" s="289"/>
      <c r="H75" s="40"/>
    </row>
    <row r="76" spans="2:8" x14ac:dyDescent="0.35">
      <c r="B76" s="295"/>
      <c r="C76" s="34" t="s">
        <v>59</v>
      </c>
      <c r="D76" s="35"/>
      <c r="E76" s="300"/>
      <c r="F76" s="300"/>
      <c r="G76" s="300"/>
      <c r="H76" s="36"/>
    </row>
    <row r="77" spans="2:8" ht="26.15" customHeight="1" x14ac:dyDescent="0.35">
      <c r="B77" s="295"/>
      <c r="C77" s="142" t="s">
        <v>103</v>
      </c>
      <c r="D77" s="143">
        <f>SUM(D72:D76)</f>
        <v>0</v>
      </c>
      <c r="E77" s="315"/>
      <c r="F77" s="315"/>
      <c r="G77" s="315"/>
      <c r="H77" s="144"/>
    </row>
    <row r="78" spans="2:8" ht="15" thickBot="1" x14ac:dyDescent="0.4">
      <c r="B78" s="57"/>
      <c r="C78" s="58"/>
      <c r="D78" s="30"/>
      <c r="E78" s="28"/>
      <c r="H78" s="28"/>
    </row>
    <row r="79" spans="2:8" ht="28.5" thickBot="1" x14ac:dyDescent="0.4">
      <c r="B79" s="53"/>
      <c r="C79" s="86" t="s">
        <v>0</v>
      </c>
      <c r="D79" s="87" t="s">
        <v>106</v>
      </c>
      <c r="E79" s="296" t="s">
        <v>2</v>
      </c>
      <c r="F79" s="296"/>
      <c r="G79" s="296"/>
      <c r="H79" s="86" t="s">
        <v>4</v>
      </c>
    </row>
    <row r="80" spans="2:8" ht="48" customHeight="1" x14ac:dyDescent="0.35">
      <c r="B80" s="297" t="s">
        <v>66</v>
      </c>
      <c r="C80" s="38" t="s">
        <v>67</v>
      </c>
      <c r="D80" s="39"/>
      <c r="E80" s="289"/>
      <c r="F80" s="289"/>
      <c r="G80" s="289"/>
      <c r="H80" s="40"/>
    </row>
    <row r="81" spans="1:10" ht="85" customHeight="1" x14ac:dyDescent="0.35">
      <c r="B81" s="298"/>
      <c r="C81" s="34" t="s">
        <v>68</v>
      </c>
      <c r="D81" s="35"/>
      <c r="E81" s="300"/>
      <c r="F81" s="300"/>
      <c r="G81" s="300"/>
      <c r="H81" s="36"/>
    </row>
    <row r="82" spans="1:10" ht="72" customHeight="1" x14ac:dyDescent="0.35">
      <c r="B82" s="298"/>
      <c r="C82" s="38" t="s">
        <v>70</v>
      </c>
      <c r="D82" s="39"/>
      <c r="E82" s="289"/>
      <c r="F82" s="289"/>
      <c r="G82" s="289"/>
      <c r="H82" s="40"/>
    </row>
    <row r="83" spans="1:10" ht="47.15" customHeight="1" x14ac:dyDescent="0.35">
      <c r="B83" s="298"/>
      <c r="C83" s="34" t="s">
        <v>69</v>
      </c>
      <c r="D83" s="35"/>
      <c r="E83" s="300"/>
      <c r="F83" s="300"/>
      <c r="G83" s="300"/>
      <c r="H83" s="36"/>
    </row>
    <row r="84" spans="1:10" ht="43" customHeight="1" x14ac:dyDescent="0.35">
      <c r="B84" s="298"/>
      <c r="C84" s="38" t="s">
        <v>176</v>
      </c>
      <c r="D84" s="39"/>
      <c r="E84" s="289"/>
      <c r="F84" s="289"/>
      <c r="G84" s="289"/>
      <c r="H84" s="40"/>
    </row>
    <row r="85" spans="1:10" ht="117.65" customHeight="1" thickBot="1" x14ac:dyDescent="0.4">
      <c r="B85" s="299"/>
      <c r="C85" s="34" t="s">
        <v>71</v>
      </c>
      <c r="D85" s="35"/>
      <c r="E85" s="300"/>
      <c r="F85" s="300"/>
      <c r="G85" s="300"/>
      <c r="H85" s="36"/>
    </row>
    <row r="86" spans="1:10" x14ac:dyDescent="0.35">
      <c r="B86" s="57"/>
      <c r="C86" s="38" t="s">
        <v>103</v>
      </c>
      <c r="D86" s="39">
        <f>SUM(D80:D85)</f>
        <v>0</v>
      </c>
      <c r="E86" s="289"/>
      <c r="F86" s="289"/>
      <c r="G86" s="289"/>
      <c r="H86" s="40"/>
    </row>
    <row r="87" spans="1:10" ht="15" thickBot="1" x14ac:dyDescent="0.4">
      <c r="B87" s="57"/>
      <c r="C87" s="58"/>
      <c r="D87" s="30"/>
      <c r="E87" s="28"/>
      <c r="H87" s="28"/>
    </row>
    <row r="88" spans="1:10" ht="28.5" thickBot="1" x14ac:dyDescent="0.4">
      <c r="B88" s="53"/>
      <c r="C88" s="54" t="s">
        <v>0</v>
      </c>
      <c r="D88" s="87" t="s">
        <v>106</v>
      </c>
      <c r="E88" s="323" t="s">
        <v>2</v>
      </c>
      <c r="F88" s="324"/>
      <c r="G88" s="325"/>
      <c r="H88" s="48" t="s">
        <v>4</v>
      </c>
    </row>
    <row r="89" spans="1:10" ht="83.15" customHeight="1" x14ac:dyDescent="0.35">
      <c r="B89" s="286" t="s">
        <v>100</v>
      </c>
      <c r="C89" s="55" t="s">
        <v>99</v>
      </c>
      <c r="D89" s="145"/>
      <c r="E89" s="326"/>
      <c r="F89" s="326"/>
      <c r="G89" s="326"/>
      <c r="H89" s="146"/>
    </row>
    <row r="90" spans="1:10" ht="90.65" customHeight="1" thickBot="1" x14ac:dyDescent="0.4">
      <c r="B90" s="287"/>
      <c r="C90" s="52" t="s">
        <v>107</v>
      </c>
      <c r="D90" s="147"/>
      <c r="E90" s="322"/>
      <c r="F90" s="322"/>
      <c r="G90" s="322"/>
      <c r="H90" s="148"/>
    </row>
    <row r="91" spans="1:10" x14ac:dyDescent="0.35">
      <c r="C91" s="38" t="s">
        <v>103</v>
      </c>
      <c r="D91" s="39">
        <f>D89+D90</f>
        <v>0</v>
      </c>
      <c r="E91" s="289"/>
      <c r="F91" s="289"/>
      <c r="G91" s="289"/>
      <c r="H91" s="40"/>
    </row>
    <row r="94" spans="1:10" x14ac:dyDescent="0.35">
      <c r="A94" s="28"/>
      <c r="B94" s="28"/>
      <c r="C94" s="28"/>
      <c r="D94" s="28"/>
      <c r="E94" s="28"/>
      <c r="F94" s="321"/>
      <c r="G94" s="321"/>
      <c r="H94" s="321"/>
      <c r="I94" s="321"/>
      <c r="J94" s="93"/>
    </row>
    <row r="95" spans="1:10" ht="30.65" customHeight="1" x14ac:dyDescent="0.35">
      <c r="B95" s="89" t="s">
        <v>46</v>
      </c>
      <c r="C95" s="90"/>
      <c r="D95" s="91"/>
      <c r="E95" s="92">
        <f>Tableau3364[[#Totals],[Note 
pondérée]]+F34+Tableau33827[[#Totals],[Note 
pondérée]]+Tableau3386[[#Totals],[Note 
pondérée]]</f>
        <v>57</v>
      </c>
      <c r="F95" s="93"/>
      <c r="G95" s="28"/>
      <c r="H95" s="29"/>
      <c r="I95" s="29"/>
      <c r="J95" s="28"/>
    </row>
    <row r="96" spans="1:10" ht="34.5" customHeight="1" x14ac:dyDescent="0.35">
      <c r="B96" s="94" t="s">
        <v>47</v>
      </c>
      <c r="C96" s="95"/>
      <c r="D96" s="96"/>
      <c r="E96" s="92">
        <f>F57</f>
        <v>10.5</v>
      </c>
      <c r="F96" s="28"/>
      <c r="G96" s="28"/>
      <c r="H96" s="29"/>
    </row>
    <row r="97" spans="2:8" ht="30.65" customHeight="1" x14ac:dyDescent="0.35">
      <c r="B97" s="94" t="s">
        <v>48</v>
      </c>
      <c r="C97" s="95"/>
      <c r="D97" s="96"/>
      <c r="E97" s="92">
        <f>D69+D77+D86+D91</f>
        <v>0</v>
      </c>
      <c r="F97" s="28"/>
      <c r="G97" s="28"/>
      <c r="H97" s="28"/>
    </row>
    <row r="98" spans="2:8" ht="27.65" customHeight="1" x14ac:dyDescent="0.35">
      <c r="B98" s="73" t="s">
        <v>49</v>
      </c>
      <c r="C98" s="74"/>
      <c r="D98" s="75"/>
      <c r="E98" s="92">
        <f>SUM(E95:E97)</f>
        <v>67.5</v>
      </c>
      <c r="F98" s="28"/>
      <c r="G98" s="28"/>
      <c r="H98" s="29"/>
    </row>
    <row r="101" spans="2:8" ht="32.5" customHeight="1" x14ac:dyDescent="0.35">
      <c r="B101" s="328" t="s">
        <v>110</v>
      </c>
      <c r="C101" s="329"/>
      <c r="D101" s="330"/>
      <c r="E101" s="99">
        <f>E95+E96</f>
        <v>67.5</v>
      </c>
    </row>
    <row r="102" spans="2:8" ht="71.5" customHeight="1" x14ac:dyDescent="0.35">
      <c r="B102" s="97" t="s">
        <v>112</v>
      </c>
      <c r="C102" s="329" t="s">
        <v>113</v>
      </c>
      <c r="D102" s="330"/>
      <c r="E102" s="98" t="s">
        <v>116</v>
      </c>
    </row>
    <row r="103" spans="2:8" ht="28.5" customHeight="1" x14ac:dyDescent="0.35">
      <c r="B103" s="333" t="s">
        <v>109</v>
      </c>
      <c r="C103" s="331" t="s">
        <v>149</v>
      </c>
      <c r="D103" s="332"/>
      <c r="E103" s="80"/>
    </row>
    <row r="104" spans="2:8" ht="28.5" customHeight="1" x14ac:dyDescent="0.35">
      <c r="B104" s="334"/>
      <c r="C104" s="331" t="s">
        <v>115</v>
      </c>
      <c r="D104" s="332"/>
      <c r="E104" s="80"/>
    </row>
    <row r="105" spans="2:8" ht="28.5" customHeight="1" x14ac:dyDescent="0.35">
      <c r="B105" s="333" t="s">
        <v>111</v>
      </c>
      <c r="C105" s="331" t="s">
        <v>148</v>
      </c>
      <c r="D105" s="332"/>
      <c r="E105" s="80"/>
    </row>
    <row r="106" spans="2:8" ht="21.65" customHeight="1" x14ac:dyDescent="0.35">
      <c r="B106" s="334"/>
      <c r="C106" s="331" t="s">
        <v>119</v>
      </c>
      <c r="D106" s="332"/>
      <c r="E106" s="80"/>
    </row>
    <row r="107" spans="2:8" ht="21.65" customHeight="1" x14ac:dyDescent="0.35">
      <c r="B107" s="333" t="s">
        <v>108</v>
      </c>
      <c r="C107" s="331" t="s">
        <v>146</v>
      </c>
      <c r="D107" s="332"/>
      <c r="E107" s="80"/>
    </row>
    <row r="108" spans="2:8" ht="30.65" customHeight="1" x14ac:dyDescent="0.35">
      <c r="B108" s="334"/>
      <c r="C108" s="331" t="s">
        <v>120</v>
      </c>
      <c r="D108" s="332"/>
      <c r="E108" s="80"/>
    </row>
    <row r="109" spans="2:8" ht="29.15" customHeight="1" x14ac:dyDescent="0.35">
      <c r="B109" s="28"/>
      <c r="C109" s="28"/>
      <c r="D109" s="28"/>
      <c r="E109" s="28"/>
      <c r="F109" s="28"/>
      <c r="G109" s="28"/>
      <c r="H109" s="29"/>
    </row>
    <row r="110" spans="2:8" x14ac:dyDescent="0.35">
      <c r="B110" s="28"/>
      <c r="C110" s="33"/>
      <c r="D110" s="30"/>
      <c r="E110" s="30"/>
      <c r="F110" s="30"/>
      <c r="G110" s="28"/>
      <c r="H110" s="28"/>
    </row>
    <row r="111" spans="2:8" ht="15" customHeight="1" x14ac:dyDescent="0.35">
      <c r="B111" s="335" t="s">
        <v>45</v>
      </c>
      <c r="C111" s="338"/>
      <c r="D111" s="338"/>
      <c r="E111" s="338"/>
      <c r="F111" s="338"/>
      <c r="G111" s="338"/>
      <c r="H111" s="338"/>
    </row>
    <row r="112" spans="2:8" x14ac:dyDescent="0.35">
      <c r="B112" s="336"/>
      <c r="C112" s="338"/>
      <c r="D112" s="338"/>
      <c r="E112" s="338"/>
      <c r="F112" s="338"/>
      <c r="G112" s="338"/>
      <c r="H112" s="338"/>
    </row>
    <row r="113" spans="2:8" x14ac:dyDescent="0.35">
      <c r="B113" s="336"/>
      <c r="C113" s="338"/>
      <c r="D113" s="338"/>
      <c r="E113" s="338"/>
      <c r="F113" s="338"/>
      <c r="G113" s="338"/>
      <c r="H113" s="338"/>
    </row>
    <row r="114" spans="2:8" x14ac:dyDescent="0.35">
      <c r="B114" s="336"/>
      <c r="C114" s="338"/>
      <c r="D114" s="338"/>
      <c r="E114" s="338"/>
      <c r="F114" s="338"/>
      <c r="G114" s="338"/>
      <c r="H114" s="338"/>
    </row>
    <row r="115" spans="2:8" x14ac:dyDescent="0.35">
      <c r="B115" s="337"/>
      <c r="C115" s="338"/>
      <c r="D115" s="338"/>
      <c r="E115" s="338"/>
      <c r="F115" s="338"/>
      <c r="G115" s="338"/>
      <c r="H115" s="338"/>
    </row>
    <row r="116" spans="2:8" ht="15.75" customHeight="1" x14ac:dyDescent="0.35">
      <c r="B116" s="28"/>
      <c r="C116" s="33"/>
      <c r="D116" s="30"/>
      <c r="E116" s="30"/>
      <c r="F116" s="30"/>
      <c r="G116" s="28"/>
      <c r="H116" s="28"/>
    </row>
    <row r="117" spans="2:8" x14ac:dyDescent="0.35">
      <c r="B117" s="28"/>
      <c r="C117" s="33"/>
      <c r="D117" s="30"/>
      <c r="E117" s="30"/>
      <c r="F117" s="30"/>
      <c r="G117" s="28"/>
      <c r="H117" s="28"/>
    </row>
    <row r="118" spans="2:8" ht="22.5" customHeight="1" x14ac:dyDescent="0.35">
      <c r="B118" s="72" t="s">
        <v>17</v>
      </c>
      <c r="C118" s="320"/>
      <c r="D118" s="320"/>
      <c r="E118" s="320"/>
      <c r="F118" s="320"/>
      <c r="G118" s="320"/>
      <c r="H118" s="320"/>
    </row>
    <row r="119" spans="2:8" ht="20.25" customHeight="1" x14ac:dyDescent="0.35">
      <c r="B119" s="72" t="s">
        <v>8</v>
      </c>
      <c r="C119" s="320"/>
      <c r="D119" s="320"/>
      <c r="E119" s="320"/>
      <c r="F119" s="320"/>
      <c r="G119" s="320"/>
      <c r="H119" s="320"/>
    </row>
    <row r="120" spans="2:8" ht="18" customHeight="1" x14ac:dyDescent="0.35">
      <c r="B120" s="72" t="s">
        <v>20</v>
      </c>
      <c r="C120" s="320"/>
      <c r="D120" s="320"/>
      <c r="E120" s="320"/>
      <c r="F120" s="320"/>
      <c r="G120" s="320"/>
      <c r="H120" s="320"/>
    </row>
    <row r="121" spans="2:8" ht="15.75" customHeight="1" x14ac:dyDescent="0.35">
      <c r="B121" s="72" t="s">
        <v>9</v>
      </c>
      <c r="C121" s="320"/>
      <c r="D121" s="320"/>
      <c r="E121" s="320"/>
      <c r="F121" s="320"/>
      <c r="G121" s="320"/>
      <c r="H121" s="320"/>
    </row>
    <row r="122" spans="2:8" ht="25" customHeight="1" x14ac:dyDescent="0.35">
      <c r="B122" s="72" t="s">
        <v>10</v>
      </c>
      <c r="C122" s="320"/>
      <c r="D122" s="320"/>
      <c r="E122" s="320"/>
      <c r="F122" s="320"/>
      <c r="G122" s="320"/>
      <c r="H122" s="320"/>
    </row>
    <row r="123" spans="2:8" ht="25" customHeight="1" x14ac:dyDescent="0.35">
      <c r="B123" s="72" t="s">
        <v>11</v>
      </c>
      <c r="C123" s="320"/>
      <c r="D123" s="320"/>
      <c r="E123" s="320"/>
      <c r="F123" s="320"/>
      <c r="G123" s="320"/>
      <c r="H123" s="320"/>
    </row>
    <row r="124" spans="2:8" ht="87" customHeight="1" x14ac:dyDescent="0.35">
      <c r="B124" s="76" t="s">
        <v>18</v>
      </c>
      <c r="C124" s="327" t="s">
        <v>13</v>
      </c>
      <c r="D124" s="327"/>
      <c r="E124" s="327"/>
      <c r="F124" s="327"/>
      <c r="G124" s="327"/>
      <c r="H124" s="327"/>
    </row>
    <row r="125" spans="2:8" ht="50.15" customHeight="1" x14ac:dyDescent="0.35">
      <c r="B125" s="72" t="s">
        <v>12</v>
      </c>
      <c r="C125" s="320"/>
      <c r="D125" s="320"/>
      <c r="E125" s="320"/>
      <c r="F125" s="320"/>
      <c r="G125" s="320"/>
      <c r="H125" s="320"/>
    </row>
    <row r="126" spans="2:8" x14ac:dyDescent="0.35">
      <c r="B126" s="28"/>
      <c r="C126" s="28"/>
      <c r="D126" s="28"/>
      <c r="E126" s="28"/>
      <c r="F126" s="28"/>
      <c r="G126" s="28"/>
      <c r="H126" s="28"/>
    </row>
  </sheetData>
  <mergeCells count="76">
    <mergeCell ref="C123:H123"/>
    <mergeCell ref="B103:B104"/>
    <mergeCell ref="B105:B106"/>
    <mergeCell ref="B107:B108"/>
    <mergeCell ref="C104:D104"/>
    <mergeCell ref="C122:H122"/>
    <mergeCell ref="B111:B115"/>
    <mergeCell ref="C111:H115"/>
    <mergeCell ref="C118:H118"/>
    <mergeCell ref="C119:H119"/>
    <mergeCell ref="C105:D105"/>
    <mergeCell ref="C107:D107"/>
    <mergeCell ref="C106:D106"/>
    <mergeCell ref="C108:D108"/>
    <mergeCell ref="C125:H125"/>
    <mergeCell ref="C120:H120"/>
    <mergeCell ref="C121:H121"/>
    <mergeCell ref="E84:G84"/>
    <mergeCell ref="E85:G85"/>
    <mergeCell ref="F94:G94"/>
    <mergeCell ref="E90:G90"/>
    <mergeCell ref="E91:G91"/>
    <mergeCell ref="E88:G88"/>
    <mergeCell ref="E89:G89"/>
    <mergeCell ref="E86:G86"/>
    <mergeCell ref="H94:I94"/>
    <mergeCell ref="C124:H124"/>
    <mergeCell ref="B101:D101"/>
    <mergeCell ref="C103:D103"/>
    <mergeCell ref="C102:D102"/>
    <mergeCell ref="E77:G77"/>
    <mergeCell ref="B72:B77"/>
    <mergeCell ref="E62:G62"/>
    <mergeCell ref="E63:G63"/>
    <mergeCell ref="E64:G64"/>
    <mergeCell ref="E65:G65"/>
    <mergeCell ref="E66:G66"/>
    <mergeCell ref="E71:G71"/>
    <mergeCell ref="E75:G75"/>
    <mergeCell ref="E76:G76"/>
    <mergeCell ref="A2:H2"/>
    <mergeCell ref="C4:H4"/>
    <mergeCell ref="C5:H5"/>
    <mergeCell ref="C6:H6"/>
    <mergeCell ref="C7:H7"/>
    <mergeCell ref="A6:B6"/>
    <mergeCell ref="A4:B4"/>
    <mergeCell ref="A5:B5"/>
    <mergeCell ref="A7:B7"/>
    <mergeCell ref="A8:B8"/>
    <mergeCell ref="A9:B9"/>
    <mergeCell ref="A10:B10"/>
    <mergeCell ref="C8:H8"/>
    <mergeCell ref="C9:H9"/>
    <mergeCell ref="C10:H10"/>
    <mergeCell ref="B12:H12"/>
    <mergeCell ref="A14:H15"/>
    <mergeCell ref="B63:B69"/>
    <mergeCell ref="E69:G69"/>
    <mergeCell ref="B52:B57"/>
    <mergeCell ref="B89:B90"/>
    <mergeCell ref="E67:G67"/>
    <mergeCell ref="E68:G68"/>
    <mergeCell ref="B28:B34"/>
    <mergeCell ref="B21:B25"/>
    <mergeCell ref="B38:B41"/>
    <mergeCell ref="B44:B47"/>
    <mergeCell ref="E80:G80"/>
    <mergeCell ref="E79:G79"/>
    <mergeCell ref="B80:B85"/>
    <mergeCell ref="E83:G83"/>
    <mergeCell ref="E81:G81"/>
    <mergeCell ref="E82:G82"/>
    <mergeCell ref="E72:G72"/>
    <mergeCell ref="E73:G73"/>
    <mergeCell ref="E74:G74"/>
  </mergeCells>
  <phoneticPr fontId="26" type="noConversion"/>
  <pageMargins left="0.7" right="0.7" top="0.75" bottom="0.75" header="0.3" footer="0.3"/>
  <pageSetup paperSize="9" orientation="portrait" r:id="rId1"/>
  <drawing r:id="rId2"/>
  <tableParts count="4">
    <tablePart r:id="rId3"/>
    <tablePart r:id="rId4"/>
    <tablePart r:id="rId5"/>
    <tablePart r:id="rId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E6666-1954-4170-B030-15E84F8A013F}">
  <dimension ref="A1:R125"/>
  <sheetViews>
    <sheetView topLeftCell="A97" zoomScale="80" zoomScaleNormal="80" workbookViewId="0">
      <selection activeCell="E108" sqref="E108"/>
    </sheetView>
  </sheetViews>
  <sheetFormatPr baseColWidth="10" defaultRowHeight="14.5" x14ac:dyDescent="0.35"/>
  <cols>
    <col min="1" max="1" width="27.7265625" customWidth="1"/>
    <col min="2" max="2" width="25.453125" customWidth="1"/>
    <col min="3" max="3" width="61.26953125" customWidth="1"/>
    <col min="5" max="5" width="18.1796875" customWidth="1"/>
    <col min="6" max="6" width="14.7265625" customWidth="1"/>
    <col min="7" max="7" width="15.7265625" customWidth="1"/>
    <col min="8" max="8" width="19.1796875" customWidth="1"/>
    <col min="13" max="13" width="65" customWidth="1"/>
  </cols>
  <sheetData>
    <row r="1" spans="1:8" ht="114.5" customHeight="1" x14ac:dyDescent="0.35"/>
    <row r="2" spans="1:8" ht="24.5" customHeight="1" x14ac:dyDescent="0.35">
      <c r="A2" s="314" t="s">
        <v>177</v>
      </c>
      <c r="B2" s="314"/>
      <c r="C2" s="314"/>
      <c r="D2" s="314"/>
      <c r="E2" s="314"/>
      <c r="F2" s="314"/>
      <c r="G2" s="314"/>
      <c r="H2" s="314"/>
    </row>
    <row r="3" spans="1:8" x14ac:dyDescent="0.35">
      <c r="A3" s="28"/>
      <c r="B3" s="29"/>
      <c r="C3" s="30"/>
      <c r="D3" s="30"/>
      <c r="E3" s="30"/>
      <c r="F3" s="28"/>
      <c r="G3" s="28"/>
      <c r="H3" s="28"/>
    </row>
    <row r="4" spans="1:8" x14ac:dyDescent="0.35">
      <c r="A4" s="309" t="s">
        <v>6</v>
      </c>
      <c r="B4" s="310"/>
      <c r="C4" s="313"/>
      <c r="D4" s="313"/>
      <c r="E4" s="313"/>
      <c r="F4" s="313"/>
      <c r="G4" s="313"/>
      <c r="H4" s="313"/>
    </row>
    <row r="5" spans="1:8" x14ac:dyDescent="0.35">
      <c r="A5" s="309" t="s">
        <v>7</v>
      </c>
      <c r="B5" s="310"/>
      <c r="C5" s="313"/>
      <c r="D5" s="313"/>
      <c r="E5" s="313"/>
      <c r="F5" s="313"/>
      <c r="G5" s="313"/>
      <c r="H5" s="313"/>
    </row>
    <row r="6" spans="1:8" x14ac:dyDescent="0.35">
      <c r="A6" s="309" t="s">
        <v>15</v>
      </c>
      <c r="B6" s="310"/>
      <c r="C6" s="313"/>
      <c r="D6" s="313"/>
      <c r="E6" s="313"/>
      <c r="F6" s="313"/>
      <c r="G6" s="313"/>
      <c r="H6" s="313"/>
    </row>
    <row r="7" spans="1:8" x14ac:dyDescent="0.35">
      <c r="A7" s="309" t="s">
        <v>21</v>
      </c>
      <c r="B7" s="310"/>
      <c r="C7" s="313"/>
      <c r="D7" s="313"/>
      <c r="E7" s="313"/>
      <c r="F7" s="313"/>
      <c r="G7" s="313"/>
      <c r="H7" s="313"/>
    </row>
    <row r="8" spans="1:8" x14ac:dyDescent="0.35">
      <c r="A8" s="309" t="s">
        <v>14</v>
      </c>
      <c r="B8" s="310"/>
      <c r="C8" s="313"/>
      <c r="D8" s="313"/>
      <c r="E8" s="313"/>
      <c r="F8" s="313"/>
      <c r="G8" s="313"/>
      <c r="H8" s="313"/>
    </row>
    <row r="9" spans="1:8" ht="30.75" customHeight="1" x14ac:dyDescent="0.35">
      <c r="A9" s="311" t="s">
        <v>19</v>
      </c>
      <c r="B9" s="312"/>
      <c r="C9" s="313"/>
      <c r="D9" s="313"/>
      <c r="E9" s="313"/>
      <c r="F9" s="313"/>
      <c r="G9" s="313"/>
      <c r="H9" s="313"/>
    </row>
    <row r="10" spans="1:8" x14ac:dyDescent="0.35">
      <c r="A10" s="309" t="s">
        <v>16</v>
      </c>
      <c r="B10" s="310"/>
      <c r="C10" s="313"/>
      <c r="D10" s="313"/>
      <c r="E10" s="313"/>
      <c r="F10" s="313"/>
      <c r="G10" s="313"/>
      <c r="H10" s="313"/>
    </row>
    <row r="11" spans="1:8" x14ac:dyDescent="0.35">
      <c r="A11" s="28"/>
      <c r="B11" s="29"/>
      <c r="C11" s="30"/>
      <c r="D11" s="30"/>
      <c r="E11" s="30"/>
      <c r="F11" s="28"/>
      <c r="G11" s="28"/>
      <c r="H11" s="28"/>
    </row>
    <row r="12" spans="1:8" ht="90" customHeight="1" x14ac:dyDescent="0.35">
      <c r="A12" s="31"/>
      <c r="B12" s="301" t="s">
        <v>52</v>
      </c>
      <c r="C12" s="301"/>
      <c r="D12" s="301"/>
      <c r="E12" s="301"/>
      <c r="F12" s="301"/>
      <c r="G12" s="301"/>
      <c r="H12" s="301"/>
    </row>
    <row r="13" spans="1:8" ht="29.25" customHeight="1" x14ac:dyDescent="0.35">
      <c r="A13" s="31"/>
      <c r="B13" s="32"/>
      <c r="C13" s="32"/>
      <c r="D13" s="32"/>
      <c r="E13" s="32"/>
      <c r="F13" s="32"/>
      <c r="G13" s="32"/>
      <c r="H13" s="28"/>
    </row>
    <row r="14" spans="1:8" ht="31.5" customHeight="1" x14ac:dyDescent="0.35">
      <c r="A14" s="302" t="s">
        <v>101</v>
      </c>
      <c r="B14" s="302"/>
      <c r="C14" s="302"/>
      <c r="D14" s="302"/>
      <c r="E14" s="302"/>
      <c r="F14" s="302"/>
      <c r="G14" s="302"/>
      <c r="H14" s="302"/>
    </row>
    <row r="15" spans="1:8" ht="177.65" customHeight="1" x14ac:dyDescent="0.35">
      <c r="A15" s="302"/>
      <c r="B15" s="302"/>
      <c r="C15" s="302"/>
      <c r="D15" s="302"/>
      <c r="E15" s="302"/>
      <c r="F15" s="302"/>
      <c r="G15" s="302"/>
      <c r="H15" s="302"/>
    </row>
    <row r="16" spans="1:8" x14ac:dyDescent="0.35">
      <c r="C16" s="1"/>
      <c r="D16" s="2"/>
      <c r="E16" s="2"/>
      <c r="F16" s="2"/>
    </row>
    <row r="17" spans="1:8" x14ac:dyDescent="0.35">
      <c r="C17" s="1"/>
      <c r="D17" s="2"/>
      <c r="E17" s="2"/>
      <c r="F17" s="2"/>
    </row>
    <row r="18" spans="1:8" ht="26" x14ac:dyDescent="0.6">
      <c r="B18" s="10" t="s">
        <v>32</v>
      </c>
      <c r="C18" s="4"/>
      <c r="D18" s="6"/>
      <c r="E18" s="6"/>
      <c r="F18" s="6"/>
      <c r="G18" s="3"/>
      <c r="H18" s="3"/>
    </row>
    <row r="19" spans="1:8" ht="26.5" thickBot="1" x14ac:dyDescent="0.65">
      <c r="B19" s="3"/>
      <c r="C19" s="4"/>
      <c r="D19" s="6"/>
      <c r="E19" s="6"/>
      <c r="F19" s="6"/>
      <c r="G19" s="3"/>
      <c r="H19" s="3"/>
    </row>
    <row r="20" spans="1:8" ht="46.5" x14ac:dyDescent="0.35">
      <c r="A20" s="2"/>
      <c r="B20" s="53" t="s">
        <v>5</v>
      </c>
      <c r="C20" s="177" t="s">
        <v>0</v>
      </c>
      <c r="D20" s="54" t="s">
        <v>172</v>
      </c>
      <c r="E20" s="178" t="s">
        <v>1</v>
      </c>
      <c r="F20" s="177" t="s">
        <v>3</v>
      </c>
      <c r="G20" s="178" t="s">
        <v>2</v>
      </c>
      <c r="H20" s="179" t="s">
        <v>44</v>
      </c>
    </row>
    <row r="21" spans="1:8" ht="135" customHeight="1" x14ac:dyDescent="0.35">
      <c r="B21" s="298" t="s">
        <v>33</v>
      </c>
      <c r="C21" s="21" t="s">
        <v>64</v>
      </c>
      <c r="D21" s="22"/>
      <c r="E21" s="22">
        <v>2</v>
      </c>
      <c r="F21" s="22">
        <f>Tableau336491317212529333944[[#This Row],[Pondération]]*Tableau336491317212529333944[[#This Row],[Note (de 1 à 4)]]</f>
        <v>0</v>
      </c>
      <c r="G21" s="23"/>
      <c r="H21" s="24"/>
    </row>
    <row r="22" spans="1:8" ht="58.5" customHeight="1" x14ac:dyDescent="0.35">
      <c r="B22" s="298"/>
      <c r="C22" s="17" t="s">
        <v>29</v>
      </c>
      <c r="D22" s="18"/>
      <c r="E22" s="18">
        <v>2</v>
      </c>
      <c r="F22" s="18">
        <f>Tableau336491317212529333944[[#This Row],[Pondération]]*Tableau336491317212529333944[[#This Row],[Note (de 1 à 4)]]</f>
        <v>0</v>
      </c>
      <c r="G22" s="19"/>
      <c r="H22" s="20"/>
    </row>
    <row r="23" spans="1:8" ht="47.5" customHeight="1" x14ac:dyDescent="0.35">
      <c r="B23" s="298"/>
      <c r="C23" s="21" t="s">
        <v>30</v>
      </c>
      <c r="D23" s="22"/>
      <c r="E23" s="22">
        <v>2</v>
      </c>
      <c r="F23" s="22">
        <f>Tableau336491317212529333944[[#This Row],[Pondération]]*Tableau336491317212529333944[[#This Row],[Note (de 1 à 4)]]</f>
        <v>0</v>
      </c>
      <c r="G23" s="23"/>
      <c r="H23" s="24"/>
    </row>
    <row r="24" spans="1:8" ht="42" customHeight="1" x14ac:dyDescent="0.35">
      <c r="B24" s="298"/>
      <c r="C24" s="17" t="s">
        <v>92</v>
      </c>
      <c r="D24" s="82"/>
      <c r="E24" s="82">
        <v>2</v>
      </c>
      <c r="F24" s="18">
        <f>Tableau336491317212529333944[[#This Row],[Pondération]]*Tableau336491317212529333944[[#This Row],[Note (de 1 à 4)]]</f>
        <v>0</v>
      </c>
      <c r="G24" s="19"/>
      <c r="H24" s="20"/>
    </row>
    <row r="25" spans="1:8" ht="15" thickBot="1" x14ac:dyDescent="0.4">
      <c r="B25" s="299"/>
      <c r="C25" s="235" t="s">
        <v>102</v>
      </c>
      <c r="D25" s="205"/>
      <c r="E25" s="205"/>
      <c r="F25" s="205">
        <f>SUM(Tableau336491317212529333944[Note 
pondérée])</f>
        <v>0</v>
      </c>
      <c r="G25" s="236"/>
      <c r="H25" s="237"/>
    </row>
    <row r="26" spans="1:8" ht="37" customHeight="1" thickBot="1" x14ac:dyDescent="0.65">
      <c r="B26" s="3"/>
      <c r="C26" s="4"/>
      <c r="D26" s="6"/>
      <c r="E26" s="6"/>
      <c r="F26" s="6"/>
      <c r="G26" s="3"/>
      <c r="H26" s="3"/>
    </row>
    <row r="27" spans="1:8" ht="74.5" customHeight="1" x14ac:dyDescent="0.35">
      <c r="B27" s="53" t="s">
        <v>5</v>
      </c>
      <c r="C27" s="177" t="s">
        <v>0</v>
      </c>
      <c r="D27" s="54" t="s">
        <v>172</v>
      </c>
      <c r="E27" s="178" t="s">
        <v>1</v>
      </c>
      <c r="F27" s="177" t="s">
        <v>3</v>
      </c>
      <c r="G27" s="178" t="s">
        <v>2</v>
      </c>
      <c r="H27" s="179" t="s">
        <v>4</v>
      </c>
    </row>
    <row r="28" spans="1:8" ht="58" x14ac:dyDescent="0.35">
      <c r="B28" s="298" t="s">
        <v>91</v>
      </c>
      <c r="C28" s="61" t="s">
        <v>31</v>
      </c>
      <c r="D28" s="22"/>
      <c r="E28" s="22">
        <v>3</v>
      </c>
      <c r="F28" s="22">
        <f>Tableau3425101418222630344045[[#This Row],[Pondération]]*Tableau3425101418222630344045[[#This Row],[Note (de 1 à 4)]]</f>
        <v>0</v>
      </c>
      <c r="G28" s="23"/>
      <c r="H28" s="24"/>
    </row>
    <row r="29" spans="1:8" ht="102.65" customHeight="1" x14ac:dyDescent="0.35">
      <c r="B29" s="298"/>
      <c r="C29" s="17" t="s">
        <v>94</v>
      </c>
      <c r="D29" s="18"/>
      <c r="E29" s="18">
        <v>1</v>
      </c>
      <c r="F29" s="18">
        <f>Tableau3425101418222630344045[[#This Row],[Pondération]]*Tableau3425101418222630344045[[#This Row],[Note (de 1 à 4)]]</f>
        <v>0</v>
      </c>
      <c r="G29" s="19"/>
      <c r="H29" s="20"/>
    </row>
    <row r="30" spans="1:8" ht="82" customHeight="1" x14ac:dyDescent="0.35">
      <c r="B30" s="298"/>
      <c r="C30" s="21" t="s">
        <v>90</v>
      </c>
      <c r="D30" s="22"/>
      <c r="E30" s="22">
        <v>2</v>
      </c>
      <c r="F30" s="22">
        <f>Tableau3425101418222630344045[[#This Row],[Pondération]]*Tableau3425101418222630344045[[#This Row],[Note (de 1 à 4)]]</f>
        <v>0</v>
      </c>
      <c r="G30" s="23"/>
      <c r="H30" s="24"/>
    </row>
    <row r="31" spans="1:8" ht="43.5" x14ac:dyDescent="0.35">
      <c r="B31" s="340"/>
      <c r="C31" s="116" t="s">
        <v>105</v>
      </c>
      <c r="D31" s="82"/>
      <c r="E31" s="82">
        <v>2</v>
      </c>
      <c r="F31" s="82">
        <f>Tableau3425101418222630344045[[#This Row],[Pondération]]*Tableau3425101418222630344045[[#This Row],[Note (de 1 à 4)]]</f>
        <v>0</v>
      </c>
      <c r="G31" s="115"/>
      <c r="H31" s="158"/>
    </row>
    <row r="32" spans="1:8" ht="79.5" customHeight="1" x14ac:dyDescent="0.35">
      <c r="B32" s="340"/>
      <c r="C32" s="21" t="s">
        <v>175</v>
      </c>
      <c r="D32" s="113"/>
      <c r="E32" s="113">
        <v>3</v>
      </c>
      <c r="F32" s="113">
        <f>SUM(F26:F31)</f>
        <v>0</v>
      </c>
      <c r="G32" s="114"/>
      <c r="H32" s="159"/>
    </row>
    <row r="33" spans="2:18" ht="63" customHeight="1" x14ac:dyDescent="0.35">
      <c r="B33" s="340"/>
      <c r="C33" s="112" t="s">
        <v>87</v>
      </c>
      <c r="D33" s="18"/>
      <c r="E33" s="18">
        <v>3</v>
      </c>
      <c r="F33" s="18">
        <f>Tableau3425101418222630344045[[#This Row],[Pondération]]*Tableau3425101418222630344045[[#This Row],[Note (de 1 à 4)]]</f>
        <v>0</v>
      </c>
      <c r="G33" s="19"/>
      <c r="H33" s="20"/>
    </row>
    <row r="34" spans="2:18" ht="27" customHeight="1" thickBot="1" x14ac:dyDescent="0.4">
      <c r="B34" s="293"/>
      <c r="C34" s="180" t="s">
        <v>103</v>
      </c>
      <c r="D34" s="244"/>
      <c r="E34" s="244"/>
      <c r="F34" s="244">
        <f t="shared" ref="F34" si="0">SUM(F28:F33)</f>
        <v>0</v>
      </c>
      <c r="G34" s="245"/>
      <c r="H34" s="246"/>
    </row>
    <row r="35" spans="2:18" x14ac:dyDescent="0.35">
      <c r="C35" s="5"/>
      <c r="D35" s="2"/>
      <c r="E35" s="2"/>
      <c r="F35" s="2"/>
    </row>
    <row r="36" spans="2:18" ht="16" thickBot="1" x14ac:dyDescent="0.4">
      <c r="F36" s="11"/>
    </row>
    <row r="37" spans="2:18" ht="31" x14ac:dyDescent="0.35">
      <c r="B37" s="119" t="s">
        <v>5</v>
      </c>
      <c r="C37" s="263" t="s">
        <v>0</v>
      </c>
      <c r="D37" s="83" t="s">
        <v>172</v>
      </c>
      <c r="E37" s="264" t="s">
        <v>1</v>
      </c>
      <c r="F37" s="263" t="s">
        <v>3</v>
      </c>
      <c r="G37" s="264" t="s">
        <v>2</v>
      </c>
      <c r="H37" s="265" t="s">
        <v>4</v>
      </c>
    </row>
    <row r="38" spans="2:18" ht="90.65" customHeight="1" x14ac:dyDescent="0.35">
      <c r="B38" s="295" t="s">
        <v>22</v>
      </c>
      <c r="C38" s="21" t="s">
        <v>27</v>
      </c>
      <c r="D38" s="22"/>
      <c r="E38" s="22">
        <v>1</v>
      </c>
      <c r="F38" s="22">
        <f>Tableau33827121620242832374347[[#This Row],[Note (de 1 à 4)]]*Tableau33827121620242832374347[[#This Row],[Pondération]]</f>
        <v>0</v>
      </c>
      <c r="G38" s="23"/>
      <c r="H38" s="23"/>
    </row>
    <row r="39" spans="2:18" ht="58" x14ac:dyDescent="0.35">
      <c r="B39" s="295"/>
      <c r="C39" s="17" t="s">
        <v>26</v>
      </c>
      <c r="D39" s="18"/>
      <c r="E39" s="18">
        <v>2</v>
      </c>
      <c r="F39" s="18">
        <f>Tableau33827121620242832374347[[#This Row],[Note (de 1 à 4)]]*Tableau33827121620242832374347[[#This Row],[Pondération]]</f>
        <v>0</v>
      </c>
      <c r="G39" s="19"/>
      <c r="H39" s="19"/>
    </row>
    <row r="40" spans="2:18" ht="43.5" x14ac:dyDescent="0.35">
      <c r="B40" s="295"/>
      <c r="C40" s="21" t="s">
        <v>25</v>
      </c>
      <c r="D40" s="22"/>
      <c r="E40" s="22">
        <v>2</v>
      </c>
      <c r="F40" s="22">
        <f>Tableau33827121620242832374347[[#This Row],[Note (de 1 à 4)]]*Tableau33827121620242832374347[[#This Row],[Pondération]]</f>
        <v>0</v>
      </c>
      <c r="G40" s="23"/>
      <c r="H40" s="23"/>
    </row>
    <row r="41" spans="2:18" ht="47.5" customHeight="1" x14ac:dyDescent="0.35">
      <c r="B41" s="295"/>
      <c r="C41" s="17" t="s">
        <v>103</v>
      </c>
      <c r="D41" s="18"/>
      <c r="E41" s="18"/>
      <c r="F41" s="82">
        <f>SUM(F38:F40)</f>
        <v>0</v>
      </c>
      <c r="G41" s="19"/>
      <c r="H41" s="19"/>
    </row>
    <row r="42" spans="2:18" ht="74.150000000000006" customHeight="1" thickBot="1" x14ac:dyDescent="0.4">
      <c r="C42" s="2"/>
      <c r="D42" s="2"/>
      <c r="E42" s="2"/>
      <c r="F42" s="9"/>
      <c r="G42" s="8"/>
      <c r="H42" s="7"/>
    </row>
    <row r="43" spans="2:18" ht="31" x14ac:dyDescent="0.35">
      <c r="B43" s="12" t="s">
        <v>5</v>
      </c>
      <c r="C43" s="13" t="s">
        <v>0</v>
      </c>
      <c r="D43" s="47" t="s">
        <v>172</v>
      </c>
      <c r="E43" s="15" t="s">
        <v>1</v>
      </c>
      <c r="F43" s="14" t="s">
        <v>3</v>
      </c>
      <c r="G43" s="15" t="s">
        <v>2</v>
      </c>
      <c r="H43" s="16" t="s">
        <v>4</v>
      </c>
    </row>
    <row r="44" spans="2:18" ht="29" x14ac:dyDescent="0.35">
      <c r="B44" s="295" t="s">
        <v>23</v>
      </c>
      <c r="C44" s="21" t="s">
        <v>24</v>
      </c>
      <c r="D44" s="22"/>
      <c r="E44" s="22">
        <v>1</v>
      </c>
      <c r="F44" s="22">
        <f>Tableau3386111519232731354146[[#This Row],[Note (de 1 à 4)]]*Tableau3386111519232731354146[[#This Row],[Pondération]]</f>
        <v>0</v>
      </c>
      <c r="G44" s="23"/>
      <c r="H44" s="23"/>
    </row>
    <row r="45" spans="2:18" ht="102" customHeight="1" x14ac:dyDescent="0.35">
      <c r="B45" s="295"/>
      <c r="C45" s="17" t="s">
        <v>28</v>
      </c>
      <c r="D45" s="18"/>
      <c r="E45" s="82">
        <v>3</v>
      </c>
      <c r="F45" s="18">
        <f>Tableau3386111519232731354146[[#This Row],[Note (de 1 à 4)]]*Tableau3386111519232731354146[[#This Row],[Pondération]]</f>
        <v>0</v>
      </c>
      <c r="G45" s="19"/>
      <c r="H45" s="19"/>
    </row>
    <row r="46" spans="2:18" ht="96" customHeight="1" x14ac:dyDescent="0.35">
      <c r="B46" s="295"/>
      <c r="C46" s="21" t="s">
        <v>95</v>
      </c>
      <c r="D46" s="22"/>
      <c r="E46" s="22">
        <v>2</v>
      </c>
      <c r="F46" s="22">
        <f>Tableau3386111519232731354146[[#This Row],[Note (de 1 à 4)]]*Tableau3386111519232731354146[[#This Row],[Pondération]]</f>
        <v>0</v>
      </c>
      <c r="G46" s="23"/>
      <c r="H46" s="23"/>
    </row>
    <row r="47" spans="2:18" ht="42.65" customHeight="1" x14ac:dyDescent="0.35">
      <c r="B47" s="295"/>
      <c r="C47" s="17" t="s">
        <v>103</v>
      </c>
      <c r="D47" s="82"/>
      <c r="E47" s="82"/>
      <c r="F47" s="123">
        <f>SUM(Tableau3386111519232731354146[Note 
pondérée])</f>
        <v>0</v>
      </c>
      <c r="G47" s="124"/>
      <c r="H47" s="125"/>
    </row>
    <row r="48" spans="2:18" x14ac:dyDescent="0.35">
      <c r="C48" s="5"/>
      <c r="D48" s="2"/>
      <c r="E48" s="2"/>
      <c r="F48" s="2"/>
      <c r="L48" s="57"/>
      <c r="M48" s="58"/>
      <c r="N48" s="30"/>
      <c r="O48" s="30"/>
      <c r="P48" s="30"/>
      <c r="Q48" s="28"/>
      <c r="R48" s="28"/>
    </row>
    <row r="50" spans="2:16" ht="26" x14ac:dyDescent="0.6">
      <c r="B50" s="85" t="s">
        <v>51</v>
      </c>
      <c r="C50" s="85"/>
    </row>
    <row r="51" spans="2:16" ht="15" thickBot="1" x14ac:dyDescent="0.4"/>
    <row r="52" spans="2:16" ht="31" x14ac:dyDescent="0.35">
      <c r="B52" s="306" t="s">
        <v>158</v>
      </c>
      <c r="C52" s="126" t="s">
        <v>0</v>
      </c>
      <c r="D52" s="127" t="s">
        <v>172</v>
      </c>
      <c r="E52" s="128" t="s">
        <v>1</v>
      </c>
      <c r="F52" s="126" t="s">
        <v>3</v>
      </c>
      <c r="G52" s="128" t="s">
        <v>2</v>
      </c>
      <c r="H52" s="129" t="s">
        <v>4</v>
      </c>
      <c r="M52" s="102"/>
      <c r="N52" s="101"/>
      <c r="O52" s="101"/>
      <c r="P52" s="101"/>
    </row>
    <row r="53" spans="2:16" ht="55.5" customHeight="1" x14ac:dyDescent="0.35">
      <c r="B53" s="307"/>
      <c r="C53" s="130" t="s">
        <v>173</v>
      </c>
      <c r="D53" s="131">
        <v>2.5</v>
      </c>
      <c r="E53" s="131">
        <v>1</v>
      </c>
      <c r="F53" s="131">
        <f t="shared" ref="F53:F55" si="1">D53*E53</f>
        <v>2.5</v>
      </c>
      <c r="G53" s="19"/>
      <c r="H53" s="20"/>
      <c r="M53" s="102"/>
      <c r="N53" s="101"/>
      <c r="O53" s="101"/>
      <c r="P53" s="101"/>
    </row>
    <row r="54" spans="2:16" ht="66.650000000000006" customHeight="1" x14ac:dyDescent="0.35">
      <c r="B54" s="307"/>
      <c r="C54" s="132" t="s">
        <v>42</v>
      </c>
      <c r="D54" s="133">
        <v>2.5</v>
      </c>
      <c r="E54" s="133">
        <v>2</v>
      </c>
      <c r="F54" s="133">
        <f t="shared" si="1"/>
        <v>5</v>
      </c>
      <c r="G54" s="23"/>
      <c r="H54" s="24"/>
      <c r="M54" s="102"/>
      <c r="N54" s="101"/>
      <c r="O54" s="101"/>
      <c r="P54" s="101"/>
    </row>
    <row r="55" spans="2:16" ht="66" customHeight="1" x14ac:dyDescent="0.35">
      <c r="B55" s="307"/>
      <c r="C55" s="281" t="s">
        <v>72</v>
      </c>
      <c r="D55" s="131">
        <v>2.5</v>
      </c>
      <c r="E55" s="131">
        <v>1</v>
      </c>
      <c r="F55" s="131">
        <f t="shared" si="1"/>
        <v>2.5</v>
      </c>
      <c r="G55" s="19"/>
      <c r="H55" s="20"/>
      <c r="M55" s="102"/>
      <c r="N55" s="101"/>
      <c r="O55" s="101"/>
      <c r="P55" s="101"/>
    </row>
    <row r="56" spans="2:16" ht="15" thickBot="1" x14ac:dyDescent="0.4">
      <c r="B56" s="308"/>
      <c r="C56" s="67" t="s">
        <v>103</v>
      </c>
      <c r="D56" s="67"/>
      <c r="E56" s="67"/>
      <c r="F56" s="163">
        <f>SUM(F53:F55)</f>
        <v>10</v>
      </c>
      <c r="G56" s="67"/>
      <c r="H56" s="68"/>
      <c r="M56" s="103"/>
      <c r="N56" s="101"/>
      <c r="O56" s="101"/>
      <c r="P56" s="101"/>
    </row>
    <row r="59" spans="2:16" ht="26" x14ac:dyDescent="0.6">
      <c r="B59" s="10" t="s">
        <v>50</v>
      </c>
    </row>
    <row r="60" spans="2:16" ht="15" thickBot="1" x14ac:dyDescent="0.4"/>
    <row r="61" spans="2:16" ht="28" x14ac:dyDescent="0.35">
      <c r="B61" s="53"/>
      <c r="C61" s="127" t="s">
        <v>61</v>
      </c>
      <c r="D61" s="127" t="s">
        <v>106</v>
      </c>
      <c r="E61" s="365" t="s">
        <v>2</v>
      </c>
      <c r="F61" s="365"/>
      <c r="G61" s="365"/>
      <c r="H61" s="228" t="s">
        <v>4</v>
      </c>
    </row>
    <row r="62" spans="2:16" ht="56.5" customHeight="1" x14ac:dyDescent="0.35">
      <c r="B62" s="298" t="s">
        <v>54</v>
      </c>
      <c r="C62" s="34" t="s">
        <v>62</v>
      </c>
      <c r="D62" s="35">
        <v>0</v>
      </c>
      <c r="E62" s="300"/>
      <c r="F62" s="300"/>
      <c r="G62" s="300"/>
      <c r="H62" s="37"/>
    </row>
    <row r="63" spans="2:16" ht="28" x14ac:dyDescent="0.35">
      <c r="B63" s="298"/>
      <c r="C63" s="38" t="s">
        <v>55</v>
      </c>
      <c r="D63" s="39"/>
      <c r="E63" s="289"/>
      <c r="F63" s="289"/>
      <c r="G63" s="289"/>
      <c r="H63" s="41"/>
    </row>
    <row r="64" spans="2:16" ht="28" x14ac:dyDescent="0.35">
      <c r="B64" s="298"/>
      <c r="C64" s="34" t="s">
        <v>56</v>
      </c>
      <c r="D64" s="35"/>
      <c r="E64" s="300"/>
      <c r="F64" s="300"/>
      <c r="G64" s="300"/>
      <c r="H64" s="37"/>
    </row>
    <row r="65" spans="2:8" ht="153.65" customHeight="1" x14ac:dyDescent="0.35">
      <c r="B65" s="298"/>
      <c r="C65" s="38" t="s">
        <v>170</v>
      </c>
      <c r="D65" s="39"/>
      <c r="E65" s="289"/>
      <c r="F65" s="289"/>
      <c r="G65" s="289"/>
      <c r="H65" s="41"/>
    </row>
    <row r="66" spans="2:8" ht="87" customHeight="1" x14ac:dyDescent="0.35">
      <c r="B66" s="298"/>
      <c r="C66" s="34" t="s">
        <v>171</v>
      </c>
      <c r="D66" s="35"/>
      <c r="E66" s="300"/>
      <c r="F66" s="300"/>
      <c r="G66" s="300"/>
      <c r="H66" s="37"/>
    </row>
    <row r="67" spans="2:8" ht="42" x14ac:dyDescent="0.35">
      <c r="B67" s="298"/>
      <c r="C67" s="38" t="s">
        <v>53</v>
      </c>
      <c r="D67" s="191"/>
      <c r="E67" s="348"/>
      <c r="F67" s="348"/>
      <c r="G67" s="348"/>
      <c r="H67" s="224"/>
    </row>
    <row r="68" spans="2:8" ht="15" thickBot="1" x14ac:dyDescent="0.4">
      <c r="B68" s="299"/>
      <c r="C68" s="226" t="s">
        <v>103</v>
      </c>
      <c r="D68" s="51">
        <f>SUM(D62:D67)</f>
        <v>0</v>
      </c>
      <c r="E68" s="367"/>
      <c r="F68" s="367"/>
      <c r="G68" s="367"/>
      <c r="H68" s="56"/>
    </row>
    <row r="69" spans="2:8" ht="26.5" thickBot="1" x14ac:dyDescent="0.65">
      <c r="B69" s="10"/>
      <c r="C69" s="44"/>
      <c r="D69" s="45"/>
      <c r="E69" s="46"/>
      <c r="H69" s="46"/>
    </row>
    <row r="70" spans="2:8" ht="28" x14ac:dyDescent="0.35">
      <c r="B70" s="53"/>
      <c r="C70" s="54" t="s">
        <v>0</v>
      </c>
      <c r="D70" s="87" t="s">
        <v>106</v>
      </c>
      <c r="E70" s="323" t="s">
        <v>2</v>
      </c>
      <c r="F70" s="324"/>
      <c r="G70" s="325"/>
      <c r="H70" s="48" t="s">
        <v>4</v>
      </c>
    </row>
    <row r="71" spans="2:8" ht="100.5" customHeight="1" x14ac:dyDescent="0.35">
      <c r="B71" s="295" t="s">
        <v>57</v>
      </c>
      <c r="C71" s="34" t="s">
        <v>58</v>
      </c>
      <c r="D71" s="35">
        <v>0</v>
      </c>
      <c r="E71" s="300"/>
      <c r="F71" s="300"/>
      <c r="G71" s="300"/>
      <c r="H71" s="36"/>
    </row>
    <row r="72" spans="2:8" ht="28" x14ac:dyDescent="0.35">
      <c r="B72" s="295"/>
      <c r="C72" s="38" t="s">
        <v>60</v>
      </c>
      <c r="D72" s="39"/>
      <c r="E72" s="289"/>
      <c r="F72" s="289"/>
      <c r="G72" s="289"/>
      <c r="H72" s="40"/>
    </row>
    <row r="73" spans="2:8" ht="84" x14ac:dyDescent="0.35">
      <c r="B73" s="295"/>
      <c r="C73" s="34" t="s">
        <v>63</v>
      </c>
      <c r="D73" s="35"/>
      <c r="E73" s="300"/>
      <c r="F73" s="300"/>
      <c r="G73" s="300"/>
      <c r="H73" s="36"/>
    </row>
    <row r="74" spans="2:8" ht="28" x14ac:dyDescent="0.35">
      <c r="B74" s="295"/>
      <c r="C74" s="38" t="s">
        <v>65</v>
      </c>
      <c r="D74" s="39"/>
      <c r="E74" s="289"/>
      <c r="F74" s="289"/>
      <c r="G74" s="289"/>
      <c r="H74" s="40"/>
    </row>
    <row r="75" spans="2:8" x14ac:dyDescent="0.35">
      <c r="B75" s="295"/>
      <c r="C75" s="34" t="s">
        <v>59</v>
      </c>
      <c r="D75" s="35"/>
      <c r="E75" s="300"/>
      <c r="F75" s="300"/>
      <c r="G75" s="300"/>
      <c r="H75" s="36"/>
    </row>
    <row r="76" spans="2:8" ht="26.15" customHeight="1" x14ac:dyDescent="0.35">
      <c r="B76" s="295"/>
      <c r="C76" s="142" t="s">
        <v>103</v>
      </c>
      <c r="D76" s="143">
        <f>SUM(D71:D75)</f>
        <v>0</v>
      </c>
      <c r="E76" s="315"/>
      <c r="F76" s="315"/>
      <c r="G76" s="315"/>
      <c r="H76" s="144"/>
    </row>
    <row r="77" spans="2:8" ht="15" thickBot="1" x14ac:dyDescent="0.4">
      <c r="B77" s="57"/>
      <c r="C77" s="58"/>
      <c r="D77" s="30"/>
      <c r="E77" s="28"/>
      <c r="H77" s="28"/>
    </row>
    <row r="78" spans="2:8" ht="28.5" thickBot="1" x14ac:dyDescent="0.4">
      <c r="B78" s="53"/>
      <c r="C78" s="78" t="s">
        <v>0</v>
      </c>
      <c r="D78" s="87" t="s">
        <v>106</v>
      </c>
      <c r="E78" s="342" t="s">
        <v>2</v>
      </c>
      <c r="F78" s="342"/>
      <c r="G78" s="342"/>
      <c r="H78" s="78" t="s">
        <v>4</v>
      </c>
    </row>
    <row r="79" spans="2:8" ht="48" customHeight="1" x14ac:dyDescent="0.35">
      <c r="B79" s="297" t="s">
        <v>66</v>
      </c>
      <c r="C79" s="38" t="s">
        <v>67</v>
      </c>
      <c r="D79" s="39"/>
      <c r="E79" s="289"/>
      <c r="F79" s="289"/>
      <c r="G79" s="289"/>
      <c r="H79" s="40"/>
    </row>
    <row r="80" spans="2:8" ht="85" customHeight="1" x14ac:dyDescent="0.35">
      <c r="B80" s="298"/>
      <c r="C80" s="34" t="s">
        <v>68</v>
      </c>
      <c r="D80" s="35"/>
      <c r="E80" s="300"/>
      <c r="F80" s="300"/>
      <c r="G80" s="300"/>
      <c r="H80" s="36"/>
    </row>
    <row r="81" spans="1:10" ht="72" customHeight="1" x14ac:dyDescent="0.35">
      <c r="B81" s="298"/>
      <c r="C81" s="38" t="s">
        <v>70</v>
      </c>
      <c r="D81" s="39"/>
      <c r="E81" s="289"/>
      <c r="F81" s="289"/>
      <c r="G81" s="289"/>
      <c r="H81" s="40"/>
    </row>
    <row r="82" spans="1:10" ht="47.15" customHeight="1" x14ac:dyDescent="0.35">
      <c r="B82" s="298"/>
      <c r="C82" s="34" t="s">
        <v>69</v>
      </c>
      <c r="D82" s="35"/>
      <c r="E82" s="300"/>
      <c r="F82" s="300"/>
      <c r="G82" s="300"/>
      <c r="H82" s="36"/>
    </row>
    <row r="83" spans="1:10" ht="43" customHeight="1" x14ac:dyDescent="0.35">
      <c r="B83" s="298"/>
      <c r="C83" s="38" t="s">
        <v>176</v>
      </c>
      <c r="D83" s="39"/>
      <c r="E83" s="289"/>
      <c r="F83" s="289"/>
      <c r="G83" s="289"/>
      <c r="H83" s="40"/>
    </row>
    <row r="84" spans="1:10" ht="117.65" customHeight="1" thickBot="1" x14ac:dyDescent="0.4">
      <c r="B84" s="299"/>
      <c r="C84" s="34" t="s">
        <v>71</v>
      </c>
      <c r="D84" s="35"/>
      <c r="E84" s="300"/>
      <c r="F84" s="300"/>
      <c r="G84" s="300"/>
      <c r="H84" s="36"/>
    </row>
    <row r="85" spans="1:10" x14ac:dyDescent="0.35">
      <c r="B85" s="57"/>
      <c r="C85" s="142" t="s">
        <v>103</v>
      </c>
      <c r="D85" s="143">
        <f>SUM(D79:D84)</f>
        <v>0</v>
      </c>
      <c r="E85" s="315"/>
      <c r="F85" s="315"/>
      <c r="G85" s="315"/>
      <c r="H85" s="144"/>
    </row>
    <row r="86" spans="1:10" ht="15" thickBot="1" x14ac:dyDescent="0.4">
      <c r="B86" s="57"/>
      <c r="C86" s="58"/>
      <c r="D86" s="30"/>
      <c r="E86" s="28"/>
      <c r="H86" s="28"/>
    </row>
    <row r="87" spans="1:10" ht="28.5" thickBot="1" x14ac:dyDescent="0.4">
      <c r="B87" s="53"/>
      <c r="C87" s="127" t="s">
        <v>0</v>
      </c>
      <c r="D87" s="87" t="s">
        <v>106</v>
      </c>
      <c r="E87" s="361" t="s">
        <v>2</v>
      </c>
      <c r="F87" s="362"/>
      <c r="G87" s="363"/>
      <c r="H87" s="139" t="s">
        <v>4</v>
      </c>
    </row>
    <row r="88" spans="1:10" ht="83.15" customHeight="1" x14ac:dyDescent="0.35">
      <c r="B88" s="286" t="s">
        <v>100</v>
      </c>
      <c r="C88" s="49" t="s">
        <v>99</v>
      </c>
      <c r="D88" s="71"/>
      <c r="E88" s="300"/>
      <c r="F88" s="300"/>
      <c r="G88" s="300"/>
      <c r="H88" s="37"/>
    </row>
    <row r="89" spans="1:10" ht="90.65" customHeight="1" thickBot="1" x14ac:dyDescent="0.4">
      <c r="B89" s="287"/>
      <c r="C89" s="50" t="s">
        <v>107</v>
      </c>
      <c r="D89" s="164"/>
      <c r="E89" s="366"/>
      <c r="F89" s="366"/>
      <c r="G89" s="366"/>
      <c r="H89" s="229"/>
    </row>
    <row r="90" spans="1:10" x14ac:dyDescent="0.35">
      <c r="C90" s="230" t="s">
        <v>103</v>
      </c>
      <c r="D90" s="231">
        <f>D88+D89</f>
        <v>0</v>
      </c>
      <c r="E90" s="378"/>
      <c r="F90" s="378"/>
      <c r="G90" s="378"/>
      <c r="H90" s="202"/>
    </row>
    <row r="93" spans="1:10" x14ac:dyDescent="0.35">
      <c r="A93" s="28"/>
      <c r="B93" s="28"/>
      <c r="C93" s="28"/>
      <c r="D93" s="28"/>
      <c r="E93" s="28"/>
      <c r="F93" s="321"/>
      <c r="G93" s="321"/>
      <c r="H93" s="321"/>
      <c r="I93" s="321"/>
      <c r="J93" s="93"/>
    </row>
    <row r="94" spans="1:10" ht="30.65" customHeight="1" x14ac:dyDescent="0.35">
      <c r="B94" s="89" t="s">
        <v>46</v>
      </c>
      <c r="C94" s="90"/>
      <c r="D94" s="91"/>
      <c r="E94" s="92">
        <f>Tableau336491317212529333944[[#Totals],[Note 
pondérée]]+F34+Tableau33827121620242832374347[[#Totals],[Note 
pondérée]]+Tableau3386111519232731354146[[#Totals],[Note 
pondérée]]</f>
        <v>0</v>
      </c>
      <c r="F94" s="93"/>
      <c r="G94" s="28"/>
      <c r="H94" s="29"/>
      <c r="I94" s="29"/>
      <c r="J94" s="28"/>
    </row>
    <row r="95" spans="1:10" ht="34.5" customHeight="1" x14ac:dyDescent="0.35">
      <c r="B95" s="94" t="s">
        <v>47</v>
      </c>
      <c r="C95" s="95"/>
      <c r="D95" s="96"/>
      <c r="E95" s="92">
        <f>F56</f>
        <v>10</v>
      </c>
      <c r="F95" s="28"/>
      <c r="G95" s="28"/>
      <c r="H95" s="29"/>
    </row>
    <row r="96" spans="1:10" ht="30.65" customHeight="1" x14ac:dyDescent="0.35">
      <c r="B96" s="94" t="s">
        <v>48</v>
      </c>
      <c r="C96" s="95"/>
      <c r="D96" s="96"/>
      <c r="E96" s="92">
        <f>D68+D76+D85+D90</f>
        <v>0</v>
      </c>
      <c r="F96" s="28"/>
      <c r="G96" s="28"/>
      <c r="H96" s="28"/>
    </row>
    <row r="97" spans="2:8" ht="27.65" customHeight="1" x14ac:dyDescent="0.35">
      <c r="B97" s="73" t="s">
        <v>49</v>
      </c>
      <c r="C97" s="74"/>
      <c r="D97" s="75"/>
      <c r="E97" s="92">
        <f>SUM(E94:E96)</f>
        <v>10</v>
      </c>
      <c r="F97" s="28"/>
      <c r="G97" s="28"/>
      <c r="H97" s="29"/>
    </row>
    <row r="100" spans="2:8" ht="32.5" customHeight="1" x14ac:dyDescent="0.35">
      <c r="B100" s="328" t="s">
        <v>110</v>
      </c>
      <c r="C100" s="329"/>
      <c r="D100" s="330"/>
      <c r="E100" s="99">
        <f>E94+E95</f>
        <v>10</v>
      </c>
    </row>
    <row r="101" spans="2:8" ht="71.5" customHeight="1" x14ac:dyDescent="0.35">
      <c r="B101" s="97" t="s">
        <v>112</v>
      </c>
      <c r="C101" s="329" t="s">
        <v>113</v>
      </c>
      <c r="D101" s="330"/>
      <c r="E101" s="98" t="s">
        <v>116</v>
      </c>
    </row>
    <row r="102" spans="2:8" ht="28.5" customHeight="1" x14ac:dyDescent="0.35">
      <c r="B102" s="333" t="s">
        <v>109</v>
      </c>
      <c r="C102" s="331" t="s">
        <v>130</v>
      </c>
      <c r="D102" s="332"/>
      <c r="E102" s="80"/>
    </row>
    <row r="103" spans="2:8" ht="28.5" customHeight="1" x14ac:dyDescent="0.35">
      <c r="B103" s="334"/>
      <c r="C103" s="331" t="s">
        <v>160</v>
      </c>
      <c r="D103" s="332"/>
      <c r="E103" s="80"/>
    </row>
    <row r="104" spans="2:8" ht="28.5" customHeight="1" x14ac:dyDescent="0.35">
      <c r="B104" s="333" t="s">
        <v>111</v>
      </c>
      <c r="C104" s="331" t="s">
        <v>132</v>
      </c>
      <c r="D104" s="332"/>
      <c r="E104" s="80"/>
    </row>
    <row r="105" spans="2:8" ht="21.65" customHeight="1" x14ac:dyDescent="0.35">
      <c r="B105" s="334"/>
      <c r="C105" s="331" t="s">
        <v>162</v>
      </c>
      <c r="D105" s="332"/>
      <c r="E105" s="80"/>
    </row>
    <row r="106" spans="2:8" ht="21.65" customHeight="1" x14ac:dyDescent="0.35">
      <c r="B106" s="333" t="s">
        <v>108</v>
      </c>
      <c r="C106" s="331" t="s">
        <v>134</v>
      </c>
      <c r="D106" s="332"/>
      <c r="E106" s="80"/>
    </row>
    <row r="107" spans="2:8" ht="30.65" customHeight="1" x14ac:dyDescent="0.35">
      <c r="B107" s="334"/>
      <c r="C107" s="331" t="s">
        <v>164</v>
      </c>
      <c r="D107" s="332"/>
      <c r="E107" s="80"/>
    </row>
    <row r="108" spans="2:8" ht="29.15" customHeight="1" x14ac:dyDescent="0.35">
      <c r="B108" s="28"/>
      <c r="C108" s="28"/>
      <c r="D108" s="28"/>
      <c r="E108" s="28"/>
      <c r="F108" s="28"/>
      <c r="G108" s="28"/>
      <c r="H108" s="29"/>
    </row>
    <row r="109" spans="2:8" x14ac:dyDescent="0.35">
      <c r="B109" s="28"/>
      <c r="C109" s="33"/>
      <c r="D109" s="30"/>
      <c r="E109" s="30"/>
      <c r="F109" s="30"/>
      <c r="G109" s="28"/>
      <c r="H109" s="28"/>
    </row>
    <row r="110" spans="2:8" ht="15" customHeight="1" x14ac:dyDescent="0.35">
      <c r="B110" s="335" t="s">
        <v>45</v>
      </c>
      <c r="C110" s="338"/>
      <c r="D110" s="338"/>
      <c r="E110" s="338"/>
      <c r="F110" s="338"/>
      <c r="G110" s="338"/>
      <c r="H110" s="338"/>
    </row>
    <row r="111" spans="2:8" x14ac:dyDescent="0.35">
      <c r="B111" s="336"/>
      <c r="C111" s="338"/>
      <c r="D111" s="338"/>
      <c r="E111" s="338"/>
      <c r="F111" s="338"/>
      <c r="G111" s="338"/>
      <c r="H111" s="338"/>
    </row>
    <row r="112" spans="2:8" x14ac:dyDescent="0.35">
      <c r="B112" s="336"/>
      <c r="C112" s="338"/>
      <c r="D112" s="338"/>
      <c r="E112" s="338"/>
      <c r="F112" s="338"/>
      <c r="G112" s="338"/>
      <c r="H112" s="338"/>
    </row>
    <row r="113" spans="2:8" x14ac:dyDescent="0.35">
      <c r="B113" s="336"/>
      <c r="C113" s="338"/>
      <c r="D113" s="338"/>
      <c r="E113" s="338"/>
      <c r="F113" s="338"/>
      <c r="G113" s="338"/>
      <c r="H113" s="338"/>
    </row>
    <row r="114" spans="2:8" x14ac:dyDescent="0.35">
      <c r="B114" s="337"/>
      <c r="C114" s="338"/>
      <c r="D114" s="338"/>
      <c r="E114" s="338"/>
      <c r="F114" s="338"/>
      <c r="G114" s="338"/>
      <c r="H114" s="338"/>
    </row>
    <row r="115" spans="2:8" ht="15.75" customHeight="1" x14ac:dyDescent="0.35">
      <c r="B115" s="28"/>
      <c r="C115" s="33"/>
      <c r="D115" s="30"/>
      <c r="E115" s="30"/>
      <c r="F115" s="30"/>
      <c r="G115" s="28"/>
      <c r="H115" s="28"/>
    </row>
    <row r="116" spans="2:8" x14ac:dyDescent="0.35">
      <c r="B116" s="28"/>
      <c r="C116" s="33"/>
      <c r="D116" s="30"/>
      <c r="E116" s="30"/>
      <c r="F116" s="30"/>
      <c r="G116" s="28"/>
      <c r="H116" s="28"/>
    </row>
    <row r="117" spans="2:8" ht="22.5" customHeight="1" x14ac:dyDescent="0.35">
      <c r="B117" s="72" t="s">
        <v>17</v>
      </c>
      <c r="C117" s="320"/>
      <c r="D117" s="320"/>
      <c r="E117" s="320"/>
      <c r="F117" s="320"/>
      <c r="G117" s="320"/>
      <c r="H117" s="320"/>
    </row>
    <row r="118" spans="2:8" ht="20.25" customHeight="1" x14ac:dyDescent="0.35">
      <c r="B118" s="72" t="s">
        <v>8</v>
      </c>
      <c r="C118" s="320"/>
      <c r="D118" s="320"/>
      <c r="E118" s="320"/>
      <c r="F118" s="320"/>
      <c r="G118" s="320"/>
      <c r="H118" s="320"/>
    </row>
    <row r="119" spans="2:8" ht="18" customHeight="1" x14ac:dyDescent="0.35">
      <c r="B119" s="72" t="s">
        <v>20</v>
      </c>
      <c r="C119" s="320"/>
      <c r="D119" s="320"/>
      <c r="E119" s="320"/>
      <c r="F119" s="320"/>
      <c r="G119" s="320"/>
      <c r="H119" s="320"/>
    </row>
    <row r="120" spans="2:8" ht="15.75" customHeight="1" x14ac:dyDescent="0.35">
      <c r="B120" s="72" t="s">
        <v>9</v>
      </c>
      <c r="C120" s="320"/>
      <c r="D120" s="320"/>
      <c r="E120" s="320"/>
      <c r="F120" s="320"/>
      <c r="G120" s="320"/>
      <c r="H120" s="320"/>
    </row>
    <row r="121" spans="2:8" ht="25" customHeight="1" x14ac:dyDescent="0.35">
      <c r="B121" s="72" t="s">
        <v>10</v>
      </c>
      <c r="C121" s="320"/>
      <c r="D121" s="320"/>
      <c r="E121" s="320"/>
      <c r="F121" s="320"/>
      <c r="G121" s="320"/>
      <c r="H121" s="320"/>
    </row>
    <row r="122" spans="2:8" ht="25" customHeight="1" x14ac:dyDescent="0.35">
      <c r="B122" s="72" t="s">
        <v>11</v>
      </c>
      <c r="C122" s="320"/>
      <c r="D122" s="320"/>
      <c r="E122" s="320"/>
      <c r="F122" s="320"/>
      <c r="G122" s="320"/>
      <c r="H122" s="320"/>
    </row>
    <row r="123" spans="2:8" ht="87" customHeight="1" x14ac:dyDescent="0.35">
      <c r="B123" s="76" t="s">
        <v>18</v>
      </c>
      <c r="C123" s="327" t="s">
        <v>13</v>
      </c>
      <c r="D123" s="327"/>
      <c r="E123" s="327"/>
      <c r="F123" s="327"/>
      <c r="G123" s="327"/>
      <c r="H123" s="327"/>
    </row>
    <row r="124" spans="2:8" ht="50.15" customHeight="1" x14ac:dyDescent="0.35">
      <c r="B124" s="72" t="s">
        <v>12</v>
      </c>
      <c r="C124" s="320"/>
      <c r="D124" s="320"/>
      <c r="E124" s="320"/>
      <c r="F124" s="320"/>
      <c r="G124" s="320"/>
      <c r="H124" s="320"/>
    </row>
    <row r="125" spans="2:8" x14ac:dyDescent="0.35">
      <c r="B125" s="28"/>
      <c r="C125" s="28"/>
      <c r="D125" s="28"/>
      <c r="E125" s="28"/>
      <c r="F125" s="28"/>
      <c r="G125" s="28"/>
      <c r="H125" s="28"/>
    </row>
  </sheetData>
  <mergeCells count="76">
    <mergeCell ref="C121:H121"/>
    <mergeCell ref="C122:H122"/>
    <mergeCell ref="C123:H123"/>
    <mergeCell ref="C124:H124"/>
    <mergeCell ref="B110:B114"/>
    <mergeCell ref="C110:H114"/>
    <mergeCell ref="C117:H117"/>
    <mergeCell ref="C118:H118"/>
    <mergeCell ref="C119:H119"/>
    <mergeCell ref="C120:H120"/>
    <mergeCell ref="B104:B105"/>
    <mergeCell ref="C104:D104"/>
    <mergeCell ref="C105:D105"/>
    <mergeCell ref="B106:B107"/>
    <mergeCell ref="C106:D106"/>
    <mergeCell ref="C107:D107"/>
    <mergeCell ref="F93:G93"/>
    <mergeCell ref="H93:I93"/>
    <mergeCell ref="B100:D100"/>
    <mergeCell ref="C101:D101"/>
    <mergeCell ref="B102:B103"/>
    <mergeCell ref="C102:D102"/>
    <mergeCell ref="C103:D103"/>
    <mergeCell ref="E90:G90"/>
    <mergeCell ref="E76:G76"/>
    <mergeCell ref="E78:G78"/>
    <mergeCell ref="B79:B84"/>
    <mergeCell ref="E79:G79"/>
    <mergeCell ref="E80:G80"/>
    <mergeCell ref="E81:G81"/>
    <mergeCell ref="E82:G82"/>
    <mergeCell ref="E83:G83"/>
    <mergeCell ref="E84:G84"/>
    <mergeCell ref="E85:G85"/>
    <mergeCell ref="E87:G87"/>
    <mergeCell ref="B88:B89"/>
    <mergeCell ref="E88:G88"/>
    <mergeCell ref="E89:G89"/>
    <mergeCell ref="E70:G70"/>
    <mergeCell ref="B71:B76"/>
    <mergeCell ref="E71:G71"/>
    <mergeCell ref="E72:G72"/>
    <mergeCell ref="E73:G73"/>
    <mergeCell ref="E74:G74"/>
    <mergeCell ref="E75:G75"/>
    <mergeCell ref="B38:B41"/>
    <mergeCell ref="B44:B47"/>
    <mergeCell ref="B52:B56"/>
    <mergeCell ref="E61:G61"/>
    <mergeCell ref="B62:B68"/>
    <mergeCell ref="E62:G62"/>
    <mergeCell ref="E63:G63"/>
    <mergeCell ref="E64:G64"/>
    <mergeCell ref="E65:G65"/>
    <mergeCell ref="E66:G66"/>
    <mergeCell ref="E67:G67"/>
    <mergeCell ref="E68:G68"/>
    <mergeCell ref="B28:B34"/>
    <mergeCell ref="A7:B7"/>
    <mergeCell ref="C7:H7"/>
    <mergeCell ref="A8:B8"/>
    <mergeCell ref="C8:H8"/>
    <mergeCell ref="A9:B9"/>
    <mergeCell ref="C9:H9"/>
    <mergeCell ref="A10:B10"/>
    <mergeCell ref="C10:H10"/>
    <mergeCell ref="B12:H12"/>
    <mergeCell ref="A14:H15"/>
    <mergeCell ref="B21:B25"/>
    <mergeCell ref="A6:B6"/>
    <mergeCell ref="C6:H6"/>
    <mergeCell ref="A2:H2"/>
    <mergeCell ref="A4:B4"/>
    <mergeCell ref="C4:H4"/>
    <mergeCell ref="A5:B5"/>
    <mergeCell ref="C5:H5"/>
  </mergeCells>
  <pageMargins left="0.7" right="0.7" top="0.75" bottom="0.75" header="0.3" footer="0.3"/>
  <pageSetup paperSize="9" orientation="portrait" r:id="rId1"/>
  <drawing r:id="rId2"/>
  <tableParts count="4">
    <tablePart r:id="rId3"/>
    <tablePart r:id="rId4"/>
    <tablePart r:id="rId5"/>
    <tablePart r:id="rId6"/>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A58B5-068A-44BA-A51D-AD56466752FB}">
  <dimension ref="A1:R124"/>
  <sheetViews>
    <sheetView tabSelected="1" topLeftCell="A100" zoomScale="80" zoomScaleNormal="80" workbookViewId="0">
      <selection activeCell="F105" sqref="F105"/>
    </sheetView>
  </sheetViews>
  <sheetFormatPr baseColWidth="10" defaultRowHeight="14.5" x14ac:dyDescent="0.35"/>
  <cols>
    <col min="1" max="1" width="27.7265625" customWidth="1"/>
    <col min="2" max="2" width="25.453125" customWidth="1"/>
    <col min="3" max="3" width="61.26953125" customWidth="1"/>
    <col min="5" max="5" width="18.1796875" customWidth="1"/>
    <col min="6" max="6" width="14.7265625" customWidth="1"/>
    <col min="7" max="7" width="39" customWidth="1"/>
    <col min="8" max="8" width="14.1796875" customWidth="1"/>
    <col min="13" max="13" width="65" customWidth="1"/>
  </cols>
  <sheetData>
    <row r="1" spans="1:8" ht="102" customHeight="1" x14ac:dyDescent="0.35"/>
    <row r="2" spans="1:8" ht="26" customHeight="1" x14ac:dyDescent="0.35">
      <c r="A2" s="314" t="s">
        <v>177</v>
      </c>
      <c r="B2" s="314"/>
      <c r="C2" s="314"/>
      <c r="D2" s="314"/>
      <c r="E2" s="314"/>
      <c r="F2" s="314"/>
      <c r="G2" s="314"/>
      <c r="H2" s="314"/>
    </row>
    <row r="3" spans="1:8" x14ac:dyDescent="0.35">
      <c r="A3" s="28"/>
      <c r="B3" s="29"/>
      <c r="C3" s="30"/>
      <c r="D3" s="30"/>
      <c r="E3" s="30"/>
      <c r="F3" s="28"/>
      <c r="G3" s="28"/>
      <c r="H3" s="28"/>
    </row>
    <row r="4" spans="1:8" x14ac:dyDescent="0.35">
      <c r="A4" s="309" t="s">
        <v>6</v>
      </c>
      <c r="B4" s="310"/>
      <c r="C4" s="313"/>
      <c r="D4" s="313"/>
      <c r="E4" s="313"/>
      <c r="F4" s="313"/>
      <c r="G4" s="313"/>
      <c r="H4" s="313"/>
    </row>
    <row r="5" spans="1:8" x14ac:dyDescent="0.35">
      <c r="A5" s="309" t="s">
        <v>7</v>
      </c>
      <c r="B5" s="310"/>
      <c r="C5" s="313"/>
      <c r="D5" s="313"/>
      <c r="E5" s="313"/>
      <c r="F5" s="313"/>
      <c r="G5" s="313"/>
      <c r="H5" s="313"/>
    </row>
    <row r="6" spans="1:8" x14ac:dyDescent="0.35">
      <c r="A6" s="309" t="s">
        <v>15</v>
      </c>
      <c r="B6" s="310"/>
      <c r="C6" s="313"/>
      <c r="D6" s="313"/>
      <c r="E6" s="313"/>
      <c r="F6" s="313"/>
      <c r="G6" s="313"/>
      <c r="H6" s="313"/>
    </row>
    <row r="7" spans="1:8" x14ac:dyDescent="0.35">
      <c r="A7" s="309" t="s">
        <v>21</v>
      </c>
      <c r="B7" s="310"/>
      <c r="C7" s="313"/>
      <c r="D7" s="313"/>
      <c r="E7" s="313"/>
      <c r="F7" s="313"/>
      <c r="G7" s="313"/>
      <c r="H7" s="313"/>
    </row>
    <row r="8" spans="1:8" x14ac:dyDescent="0.35">
      <c r="A8" s="309" t="s">
        <v>14</v>
      </c>
      <c r="B8" s="310"/>
      <c r="C8" s="313"/>
      <c r="D8" s="313"/>
      <c r="E8" s="313"/>
      <c r="F8" s="313"/>
      <c r="G8" s="313"/>
      <c r="H8" s="313"/>
    </row>
    <row r="9" spans="1:8" ht="30.75" customHeight="1" x14ac:dyDescent="0.35">
      <c r="A9" s="311" t="s">
        <v>19</v>
      </c>
      <c r="B9" s="312"/>
      <c r="C9" s="313"/>
      <c r="D9" s="313"/>
      <c r="E9" s="313"/>
      <c r="F9" s="313"/>
      <c r="G9" s="313"/>
      <c r="H9" s="313"/>
    </row>
    <row r="10" spans="1:8" x14ac:dyDescent="0.35">
      <c r="A10" s="309" t="s">
        <v>16</v>
      </c>
      <c r="B10" s="310"/>
      <c r="C10" s="313"/>
      <c r="D10" s="313"/>
      <c r="E10" s="313"/>
      <c r="F10" s="313"/>
      <c r="G10" s="313"/>
      <c r="H10" s="313"/>
    </row>
    <row r="11" spans="1:8" x14ac:dyDescent="0.35">
      <c r="A11" s="28"/>
      <c r="B11" s="29"/>
      <c r="C11" s="30"/>
      <c r="D11" s="30"/>
      <c r="E11" s="30"/>
      <c r="F11" s="28"/>
      <c r="G11" s="28"/>
      <c r="H11" s="28"/>
    </row>
    <row r="12" spans="1:8" ht="90" customHeight="1" x14ac:dyDescent="0.35">
      <c r="A12" s="31"/>
      <c r="B12" s="301" t="s">
        <v>52</v>
      </c>
      <c r="C12" s="301"/>
      <c r="D12" s="301"/>
      <c r="E12" s="301"/>
      <c r="F12" s="301"/>
      <c r="G12" s="301"/>
      <c r="H12" s="301"/>
    </row>
    <row r="13" spans="1:8" ht="29.25" customHeight="1" x14ac:dyDescent="0.35">
      <c r="A13" s="31"/>
      <c r="B13" s="32"/>
      <c r="C13" s="32"/>
      <c r="D13" s="32"/>
      <c r="E13" s="32"/>
      <c r="F13" s="32"/>
      <c r="G13" s="32"/>
      <c r="H13" s="28"/>
    </row>
    <row r="14" spans="1:8" ht="31.5" customHeight="1" x14ac:dyDescent="0.35">
      <c r="A14" s="302" t="s">
        <v>101</v>
      </c>
      <c r="B14" s="302"/>
      <c r="C14" s="302"/>
      <c r="D14" s="302"/>
      <c r="E14" s="302"/>
      <c r="F14" s="302"/>
      <c r="G14" s="302"/>
      <c r="H14" s="302"/>
    </row>
    <row r="15" spans="1:8" ht="177.65" customHeight="1" x14ac:dyDescent="0.35">
      <c r="A15" s="302"/>
      <c r="B15" s="302"/>
      <c r="C15" s="302"/>
      <c r="D15" s="302"/>
      <c r="E15" s="302"/>
      <c r="F15" s="302"/>
      <c r="G15" s="302"/>
      <c r="H15" s="302"/>
    </row>
    <row r="16" spans="1:8" x14ac:dyDescent="0.35">
      <c r="C16" s="1"/>
      <c r="D16" s="2"/>
      <c r="E16" s="2"/>
      <c r="F16" s="2"/>
    </row>
    <row r="17" spans="1:8" x14ac:dyDescent="0.35">
      <c r="C17" s="1"/>
      <c r="D17" s="2"/>
      <c r="E17" s="2"/>
      <c r="F17" s="2"/>
    </row>
    <row r="18" spans="1:8" ht="26" x14ac:dyDescent="0.6">
      <c r="B18" s="10" t="s">
        <v>32</v>
      </c>
      <c r="C18" s="4"/>
      <c r="D18" s="6"/>
      <c r="E18" s="6"/>
      <c r="F18" s="6"/>
      <c r="G18" s="3"/>
      <c r="H18" s="3"/>
    </row>
    <row r="19" spans="1:8" ht="26.5" thickBot="1" x14ac:dyDescent="0.65">
      <c r="B19" s="3"/>
      <c r="C19" s="4"/>
      <c r="D19" s="6"/>
      <c r="E19" s="6"/>
      <c r="F19" s="6"/>
      <c r="G19" s="3"/>
      <c r="H19" s="3"/>
    </row>
    <row r="20" spans="1:8" ht="62" x14ac:dyDescent="0.35">
      <c r="A20" s="2"/>
      <c r="B20" s="53" t="s">
        <v>5</v>
      </c>
      <c r="C20" s="177" t="s">
        <v>0</v>
      </c>
      <c r="D20" s="54" t="s">
        <v>172</v>
      </c>
      <c r="E20" s="178" t="s">
        <v>1</v>
      </c>
      <c r="F20" s="177" t="s">
        <v>3</v>
      </c>
      <c r="G20" s="178" t="s">
        <v>2</v>
      </c>
      <c r="H20" s="179" t="s">
        <v>44</v>
      </c>
    </row>
    <row r="21" spans="1:8" ht="135" customHeight="1" x14ac:dyDescent="0.35">
      <c r="B21" s="298" t="s">
        <v>33</v>
      </c>
      <c r="C21" s="21" t="s">
        <v>64</v>
      </c>
      <c r="D21" s="22"/>
      <c r="E21" s="22">
        <v>2</v>
      </c>
      <c r="F21" s="22">
        <f>Tableau33649131721252933394448[[#This Row],[Pondération]]*Tableau33649131721252933394448[[#This Row],[Note (de 1 à 4)]]</f>
        <v>0</v>
      </c>
      <c r="G21" s="23"/>
      <c r="H21" s="24"/>
    </row>
    <row r="22" spans="1:8" ht="58.5" customHeight="1" x14ac:dyDescent="0.35">
      <c r="B22" s="298"/>
      <c r="C22" s="17" t="s">
        <v>29</v>
      </c>
      <c r="D22" s="18"/>
      <c r="E22" s="18">
        <v>2</v>
      </c>
      <c r="F22" s="18">
        <f>Tableau33649131721252933394448[[#This Row],[Pondération]]*Tableau33649131721252933394448[[#This Row],[Note (de 1 à 4)]]</f>
        <v>0</v>
      </c>
      <c r="G22" s="19"/>
      <c r="H22" s="20"/>
    </row>
    <row r="23" spans="1:8" ht="47.5" customHeight="1" x14ac:dyDescent="0.35">
      <c r="B23" s="298"/>
      <c r="C23" s="21" t="s">
        <v>30</v>
      </c>
      <c r="D23" s="22"/>
      <c r="E23" s="22">
        <v>2</v>
      </c>
      <c r="F23" s="22">
        <f>Tableau33649131721252933394448[[#This Row],[Pondération]]*Tableau33649131721252933394448[[#This Row],[Note (de 1 à 4)]]</f>
        <v>0</v>
      </c>
      <c r="G23" s="23"/>
      <c r="H23" s="24"/>
    </row>
    <row r="24" spans="1:8" ht="42" customHeight="1" x14ac:dyDescent="0.35">
      <c r="B24" s="298"/>
      <c r="C24" s="17" t="s">
        <v>92</v>
      </c>
      <c r="D24" s="82"/>
      <c r="E24" s="82">
        <v>2</v>
      </c>
      <c r="F24" s="82">
        <f>Tableau33649131721252933394448[[#This Row],[Pondération]]*Tableau33649131721252933394448[[#This Row],[Note (de 1 à 4)]]</f>
        <v>0</v>
      </c>
      <c r="G24" s="115"/>
      <c r="H24" s="158"/>
    </row>
    <row r="25" spans="1:8" ht="82" customHeight="1" thickBot="1" x14ac:dyDescent="0.4">
      <c r="B25" s="299"/>
      <c r="C25" s="235" t="s">
        <v>102</v>
      </c>
      <c r="D25" s="66"/>
      <c r="E25" s="66"/>
      <c r="F25" s="205">
        <f>SUM(Tableau33649131721252933394448[Note 
pondérée])</f>
        <v>0</v>
      </c>
      <c r="G25" s="67"/>
      <c r="H25" s="68"/>
    </row>
    <row r="26" spans="1:8" ht="37" customHeight="1" thickBot="1" x14ac:dyDescent="0.65">
      <c r="B26" s="3"/>
      <c r="C26" s="4"/>
      <c r="D26" s="6"/>
      <c r="E26" s="6"/>
      <c r="F26" s="6"/>
      <c r="G26" s="3"/>
      <c r="H26" s="3"/>
    </row>
    <row r="27" spans="1:8" ht="74.5" customHeight="1" x14ac:dyDescent="0.35">
      <c r="B27" s="53" t="s">
        <v>5</v>
      </c>
      <c r="C27" s="177" t="s">
        <v>0</v>
      </c>
      <c r="D27" s="127" t="s">
        <v>172</v>
      </c>
      <c r="E27" s="178" t="s">
        <v>1</v>
      </c>
      <c r="F27" s="177" t="s">
        <v>3</v>
      </c>
      <c r="G27" s="178" t="s">
        <v>2</v>
      </c>
      <c r="H27" s="179" t="s">
        <v>4</v>
      </c>
    </row>
    <row r="28" spans="1:8" ht="94.5" customHeight="1" x14ac:dyDescent="0.35">
      <c r="B28" s="298" t="s">
        <v>91</v>
      </c>
      <c r="C28" s="61" t="s">
        <v>31</v>
      </c>
      <c r="D28" s="22"/>
      <c r="E28" s="22">
        <v>3</v>
      </c>
      <c r="F28" s="22">
        <f>Tableau342510141822263034404549[[#This Row],[Pondération]]*Tableau342510141822263034404549[[#This Row],[Note (de 1 à 4)]]</f>
        <v>0</v>
      </c>
      <c r="G28" s="23"/>
      <c r="H28" s="24"/>
    </row>
    <row r="29" spans="1:8" ht="102.65" customHeight="1" x14ac:dyDescent="0.35">
      <c r="B29" s="298"/>
      <c r="C29" s="17" t="s">
        <v>94</v>
      </c>
      <c r="D29" s="18"/>
      <c r="E29" s="18">
        <v>1</v>
      </c>
      <c r="F29" s="18">
        <f>Tableau342510141822263034404549[[#This Row],[Pondération]]*Tableau342510141822263034404549[[#This Row],[Note (de 1 à 4)]]</f>
        <v>0</v>
      </c>
      <c r="G29" s="19"/>
      <c r="H29" s="20"/>
    </row>
    <row r="30" spans="1:8" ht="82" customHeight="1" x14ac:dyDescent="0.35">
      <c r="B30" s="298"/>
      <c r="C30" s="21" t="s">
        <v>90</v>
      </c>
      <c r="D30" s="22"/>
      <c r="E30" s="22">
        <v>2</v>
      </c>
      <c r="F30" s="22">
        <f>Tableau342510141822263034404549[[#This Row],[Pondération]]*Tableau342510141822263034404549[[#This Row],[Note (de 1 à 4)]]</f>
        <v>0</v>
      </c>
      <c r="G30" s="23"/>
      <c r="H30" s="24"/>
    </row>
    <row r="31" spans="1:8" ht="73.5" customHeight="1" x14ac:dyDescent="0.35">
      <c r="B31" s="340"/>
      <c r="C31" s="282" t="s">
        <v>105</v>
      </c>
      <c r="D31" s="82"/>
      <c r="E31" s="82">
        <v>2</v>
      </c>
      <c r="F31" s="82">
        <f>Tableau342510141822263034404549[[#This Row],[Pondération]]*Tableau342510141822263034404549[[#This Row],[Note (de 1 à 4)]]</f>
        <v>0</v>
      </c>
      <c r="G31" s="115"/>
      <c r="H31" s="158"/>
    </row>
    <row r="32" spans="1:8" ht="79.5" customHeight="1" x14ac:dyDescent="0.35">
      <c r="B32" s="340"/>
      <c r="C32" s="21" t="s">
        <v>175</v>
      </c>
      <c r="D32" s="113"/>
      <c r="E32" s="113">
        <v>3</v>
      </c>
      <c r="F32" s="113">
        <f>SUM(F26:F31)</f>
        <v>0</v>
      </c>
      <c r="G32" s="114"/>
      <c r="H32" s="159"/>
    </row>
    <row r="33" spans="2:18" ht="63" customHeight="1" x14ac:dyDescent="0.35">
      <c r="B33" s="340"/>
      <c r="C33" s="112" t="s">
        <v>87</v>
      </c>
      <c r="D33" s="18"/>
      <c r="E33" s="18">
        <v>3</v>
      </c>
      <c r="F33" s="18">
        <f>Tableau342510141822263034404549[[#This Row],[Pondération]]*Tableau342510141822263034404549[[#This Row],[Note (de 1 à 4)]]</f>
        <v>0</v>
      </c>
      <c r="G33" s="19"/>
      <c r="H33" s="20"/>
    </row>
    <row r="34" spans="2:18" ht="27" customHeight="1" thickBot="1" x14ac:dyDescent="0.4">
      <c r="B34" s="293"/>
      <c r="C34" s="180" t="s">
        <v>103</v>
      </c>
      <c r="D34" s="244"/>
      <c r="E34" s="244"/>
      <c r="F34" s="244">
        <f t="shared" ref="F34" si="0">SUM(F28:F33)</f>
        <v>0</v>
      </c>
      <c r="G34" s="67"/>
      <c r="H34" s="68"/>
    </row>
    <row r="35" spans="2:18" x14ac:dyDescent="0.35">
      <c r="C35" s="5"/>
      <c r="D35" s="2"/>
      <c r="E35" s="2"/>
      <c r="F35" s="2"/>
    </row>
    <row r="36" spans="2:18" ht="16" thickBot="1" x14ac:dyDescent="0.4">
      <c r="F36" s="11"/>
    </row>
    <row r="37" spans="2:18" ht="31" x14ac:dyDescent="0.35">
      <c r="B37" s="119" t="s">
        <v>5</v>
      </c>
      <c r="C37" s="263" t="s">
        <v>0</v>
      </c>
      <c r="D37" s="83" t="s">
        <v>172</v>
      </c>
      <c r="E37" s="264" t="s">
        <v>1</v>
      </c>
      <c r="F37" s="263" t="s">
        <v>3</v>
      </c>
      <c r="G37" s="264" t="s">
        <v>2</v>
      </c>
      <c r="H37" s="265" t="s">
        <v>4</v>
      </c>
    </row>
    <row r="38" spans="2:18" ht="58" x14ac:dyDescent="0.35">
      <c r="B38" s="295" t="s">
        <v>22</v>
      </c>
      <c r="C38" s="21" t="s">
        <v>27</v>
      </c>
      <c r="D38" s="22"/>
      <c r="E38" s="22">
        <v>1</v>
      </c>
      <c r="F38" s="22">
        <f>Tableau3382712162024283237434751[[#This Row],[Note (de 1 à 4)]]*Tableau3382712162024283237434751[[#This Row],[Pondération]]</f>
        <v>0</v>
      </c>
      <c r="G38" s="23"/>
      <c r="H38" s="23"/>
    </row>
    <row r="39" spans="2:18" ht="58" x14ac:dyDescent="0.35">
      <c r="B39" s="295"/>
      <c r="C39" s="17" t="s">
        <v>26</v>
      </c>
      <c r="D39" s="18"/>
      <c r="E39" s="18">
        <v>2</v>
      </c>
      <c r="F39" s="18">
        <f>Tableau3382712162024283237434751[[#This Row],[Note (de 1 à 4)]]*Tableau3382712162024283237434751[[#This Row],[Pondération]]</f>
        <v>0</v>
      </c>
      <c r="G39" s="19"/>
      <c r="H39" s="19"/>
    </row>
    <row r="40" spans="2:18" ht="43.5" x14ac:dyDescent="0.35">
      <c r="B40" s="295"/>
      <c r="C40" s="21" t="s">
        <v>25</v>
      </c>
      <c r="D40" s="22"/>
      <c r="E40" s="22">
        <v>2</v>
      </c>
      <c r="F40" s="22">
        <f>Tableau3382712162024283237434751[[#This Row],[Note (de 1 à 4)]]*Tableau3382712162024283237434751[[#This Row],[Pondération]]</f>
        <v>0</v>
      </c>
      <c r="G40" s="23"/>
      <c r="H40" s="23"/>
    </row>
    <row r="41" spans="2:18" x14ac:dyDescent="0.35">
      <c r="B41" s="295"/>
      <c r="C41" s="17" t="s">
        <v>103</v>
      </c>
      <c r="D41" s="18"/>
      <c r="E41" s="18"/>
      <c r="F41" s="82">
        <f>SUM(F38:F40)</f>
        <v>0</v>
      </c>
      <c r="G41" s="19"/>
      <c r="H41" s="19"/>
    </row>
    <row r="42" spans="2:18" ht="74.150000000000006" customHeight="1" thickBot="1" x14ac:dyDescent="0.4">
      <c r="C42" s="2"/>
      <c r="D42" s="2"/>
      <c r="E42" s="2"/>
      <c r="F42" s="9"/>
      <c r="G42" s="8"/>
      <c r="H42" s="7"/>
    </row>
    <row r="43" spans="2:18" ht="31" x14ac:dyDescent="0.35">
      <c r="B43" s="12" t="s">
        <v>5</v>
      </c>
      <c r="C43" s="13" t="s">
        <v>0</v>
      </c>
      <c r="D43" s="47" t="s">
        <v>172</v>
      </c>
      <c r="E43" s="15" t="s">
        <v>1</v>
      </c>
      <c r="F43" s="14" t="s">
        <v>3</v>
      </c>
      <c r="G43" s="15" t="s">
        <v>2</v>
      </c>
      <c r="H43" s="16" t="s">
        <v>4</v>
      </c>
    </row>
    <row r="44" spans="2:18" ht="81" customHeight="1" x14ac:dyDescent="0.35">
      <c r="B44" s="295" t="s">
        <v>23</v>
      </c>
      <c r="C44" s="21" t="s">
        <v>24</v>
      </c>
      <c r="D44" s="22"/>
      <c r="E44" s="22">
        <v>1</v>
      </c>
      <c r="F44" s="22">
        <f>Tableau338611151923273135414650[[#This Row],[Note (de 1 à 4)]]*Tableau338611151923273135414650[[#This Row],[Pondération]]</f>
        <v>0</v>
      </c>
      <c r="G44" s="23"/>
      <c r="H44" s="23"/>
    </row>
    <row r="45" spans="2:18" ht="102" customHeight="1" x14ac:dyDescent="0.35">
      <c r="B45" s="295"/>
      <c r="C45" s="17" t="s">
        <v>28</v>
      </c>
      <c r="D45" s="82"/>
      <c r="E45" s="82">
        <v>3</v>
      </c>
      <c r="F45" s="82">
        <f>Tableau338611151923273135414650[[#This Row],[Note (de 1 à 4)]]*Tableau338611151923273135414650[[#This Row],[Pondération]]</f>
        <v>0</v>
      </c>
      <c r="G45" s="115"/>
      <c r="H45" s="115"/>
    </row>
    <row r="46" spans="2:18" ht="96" customHeight="1" x14ac:dyDescent="0.35">
      <c r="B46" s="295"/>
      <c r="C46" s="21" t="s">
        <v>95</v>
      </c>
      <c r="D46" s="22"/>
      <c r="E46" s="22">
        <v>2</v>
      </c>
      <c r="F46" s="22">
        <f>Tableau338611151923273135414650[[#This Row],[Note (de 1 à 4)]]*Tableau338611151923273135414650[[#This Row],[Pondération]]</f>
        <v>0</v>
      </c>
      <c r="G46" s="23"/>
      <c r="H46" s="23"/>
    </row>
    <row r="47" spans="2:18" ht="42.65" customHeight="1" x14ac:dyDescent="0.35">
      <c r="B47" s="295"/>
      <c r="C47" s="17" t="s">
        <v>103</v>
      </c>
      <c r="D47" s="82"/>
      <c r="E47" s="82"/>
      <c r="F47" s="123">
        <f>SUM(Tableau338611151923273135414650[Note 
pondérée])</f>
        <v>0</v>
      </c>
      <c r="G47" s="124"/>
      <c r="H47" s="125"/>
    </row>
    <row r="48" spans="2:18" x14ac:dyDescent="0.35">
      <c r="C48" s="5"/>
      <c r="D48" s="2"/>
      <c r="E48" s="2"/>
      <c r="F48" s="2"/>
      <c r="L48" s="57"/>
      <c r="M48" s="58"/>
      <c r="N48" s="30"/>
      <c r="O48" s="30"/>
      <c r="P48" s="30"/>
      <c r="Q48" s="28"/>
      <c r="R48" s="28"/>
    </row>
    <row r="50" spans="2:16" ht="26" x14ac:dyDescent="0.6">
      <c r="B50" s="85" t="s">
        <v>51</v>
      </c>
      <c r="C50" s="85"/>
    </row>
    <row r="51" spans="2:16" ht="15" thickBot="1" x14ac:dyDescent="0.4"/>
    <row r="52" spans="2:16" ht="31" x14ac:dyDescent="0.35">
      <c r="B52" s="306" t="s">
        <v>165</v>
      </c>
      <c r="C52" s="126" t="s">
        <v>0</v>
      </c>
      <c r="D52" s="127" t="s">
        <v>172</v>
      </c>
      <c r="E52" s="128" t="s">
        <v>1</v>
      </c>
      <c r="F52" s="126" t="s">
        <v>3</v>
      </c>
      <c r="G52" s="128" t="s">
        <v>2</v>
      </c>
      <c r="H52" s="129" t="s">
        <v>4</v>
      </c>
      <c r="M52" s="102"/>
      <c r="N52" s="101"/>
      <c r="O52" s="101"/>
      <c r="P52" s="101"/>
    </row>
    <row r="53" spans="2:16" ht="55.5" customHeight="1" x14ac:dyDescent="0.35">
      <c r="B53" s="307"/>
      <c r="C53" s="281" t="s">
        <v>72</v>
      </c>
      <c r="D53" s="131">
        <v>2.5</v>
      </c>
      <c r="E53" s="131">
        <v>1</v>
      </c>
      <c r="F53" s="131">
        <f t="shared" ref="F53:F54" si="1">D53*E53</f>
        <v>2.5</v>
      </c>
      <c r="G53" s="19"/>
      <c r="H53" s="20"/>
      <c r="M53" s="102"/>
      <c r="N53" s="101"/>
      <c r="O53" s="101"/>
      <c r="P53" s="101"/>
    </row>
    <row r="54" spans="2:16" ht="64.5" customHeight="1" x14ac:dyDescent="0.35">
      <c r="B54" s="307"/>
      <c r="C54" s="134" t="s">
        <v>43</v>
      </c>
      <c r="D54" s="133">
        <v>2.5</v>
      </c>
      <c r="E54" s="133">
        <v>1</v>
      </c>
      <c r="F54" s="133">
        <f t="shared" si="1"/>
        <v>2.5</v>
      </c>
      <c r="G54" s="23"/>
      <c r="H54" s="24"/>
      <c r="M54" s="102"/>
      <c r="N54" s="101"/>
      <c r="O54" s="101"/>
      <c r="P54" s="101"/>
    </row>
    <row r="55" spans="2:16" ht="15" thickBot="1" x14ac:dyDescent="0.4">
      <c r="B55" s="308"/>
      <c r="C55" s="135" t="s">
        <v>103</v>
      </c>
      <c r="D55" s="135"/>
      <c r="E55" s="135"/>
      <c r="F55" s="136">
        <f>SUM(F53:F54)</f>
        <v>5</v>
      </c>
      <c r="G55" s="135"/>
      <c r="H55" s="137"/>
      <c r="M55" s="103"/>
      <c r="N55" s="101"/>
      <c r="O55" s="101"/>
      <c r="P55" s="101"/>
    </row>
    <row r="58" spans="2:16" ht="26" x14ac:dyDescent="0.6">
      <c r="B58" s="10" t="s">
        <v>50</v>
      </c>
    </row>
    <row r="59" spans="2:16" ht="15" thickBot="1" x14ac:dyDescent="0.4"/>
    <row r="60" spans="2:16" ht="28" x14ac:dyDescent="0.35">
      <c r="B60" s="53"/>
      <c r="C60" s="127" t="s">
        <v>61</v>
      </c>
      <c r="D60" s="127" t="s">
        <v>106</v>
      </c>
      <c r="E60" s="365" t="s">
        <v>2</v>
      </c>
      <c r="F60" s="365"/>
      <c r="G60" s="365"/>
      <c r="H60" s="228" t="s">
        <v>4</v>
      </c>
    </row>
    <row r="61" spans="2:16" ht="56.5" customHeight="1" x14ac:dyDescent="0.35">
      <c r="B61" s="298" t="s">
        <v>54</v>
      </c>
      <c r="C61" s="34" t="s">
        <v>62</v>
      </c>
      <c r="D61" s="35">
        <v>0</v>
      </c>
      <c r="E61" s="300"/>
      <c r="F61" s="300"/>
      <c r="G61" s="300"/>
      <c r="H61" s="37"/>
    </row>
    <row r="62" spans="2:16" ht="44.5" customHeight="1" x14ac:dyDescent="0.35">
      <c r="B62" s="298"/>
      <c r="C62" s="38" t="s">
        <v>55</v>
      </c>
      <c r="D62" s="39"/>
      <c r="E62" s="289"/>
      <c r="F62" s="289"/>
      <c r="G62" s="289"/>
      <c r="H62" s="41"/>
    </row>
    <row r="63" spans="2:16" ht="28" x14ac:dyDescent="0.35">
      <c r="B63" s="298"/>
      <c r="C63" s="34" t="s">
        <v>56</v>
      </c>
      <c r="D63" s="35"/>
      <c r="E63" s="300"/>
      <c r="F63" s="300"/>
      <c r="G63" s="300"/>
      <c r="H63" s="37"/>
    </row>
    <row r="64" spans="2:16" ht="153.65" customHeight="1" x14ac:dyDescent="0.35">
      <c r="B64" s="298"/>
      <c r="C64" s="38" t="s">
        <v>170</v>
      </c>
      <c r="D64" s="191"/>
      <c r="E64" s="348"/>
      <c r="F64" s="348"/>
      <c r="G64" s="348"/>
      <c r="H64" s="224"/>
    </row>
    <row r="65" spans="2:8" ht="87" customHeight="1" x14ac:dyDescent="0.35">
      <c r="B65" s="298"/>
      <c r="C65" s="34" t="s">
        <v>171</v>
      </c>
      <c r="D65" s="140"/>
      <c r="E65" s="288"/>
      <c r="F65" s="288"/>
      <c r="G65" s="288"/>
      <c r="H65" s="225"/>
    </row>
    <row r="66" spans="2:8" ht="42" x14ac:dyDescent="0.35">
      <c r="B66" s="298"/>
      <c r="C66" s="38" t="s">
        <v>53</v>
      </c>
      <c r="D66" s="39"/>
      <c r="E66" s="289"/>
      <c r="F66" s="289"/>
      <c r="G66" s="289"/>
      <c r="H66" s="41"/>
    </row>
    <row r="67" spans="2:8" ht="15" thickBot="1" x14ac:dyDescent="0.4">
      <c r="B67" s="299"/>
      <c r="C67" s="226" t="s">
        <v>103</v>
      </c>
      <c r="D67" s="51">
        <f>SUM(D61:D66)</f>
        <v>0</v>
      </c>
      <c r="E67" s="367"/>
      <c r="F67" s="367"/>
      <c r="G67" s="367"/>
      <c r="H67" s="56"/>
    </row>
    <row r="68" spans="2:8" ht="26.5" thickBot="1" x14ac:dyDescent="0.65">
      <c r="B68" s="10"/>
      <c r="C68" s="44"/>
      <c r="D68" s="45"/>
      <c r="E68" s="46"/>
      <c r="H68" s="46"/>
    </row>
    <row r="69" spans="2:8" ht="28" x14ac:dyDescent="0.35">
      <c r="B69" s="53"/>
      <c r="C69" s="127" t="s">
        <v>0</v>
      </c>
      <c r="D69" s="127" t="s">
        <v>106</v>
      </c>
      <c r="E69" s="365" t="s">
        <v>2</v>
      </c>
      <c r="F69" s="365"/>
      <c r="G69" s="365"/>
      <c r="H69" s="228" t="s">
        <v>4</v>
      </c>
    </row>
    <row r="70" spans="2:8" ht="98" customHeight="1" x14ac:dyDescent="0.35">
      <c r="B70" s="298" t="s">
        <v>57</v>
      </c>
      <c r="C70" s="34" t="s">
        <v>58</v>
      </c>
      <c r="D70" s="35">
        <v>0</v>
      </c>
      <c r="E70" s="300"/>
      <c r="F70" s="300"/>
      <c r="G70" s="300"/>
      <c r="H70" s="37"/>
    </row>
    <row r="71" spans="2:8" ht="28" x14ac:dyDescent="0.35">
      <c r="B71" s="298"/>
      <c r="C71" s="38" t="s">
        <v>60</v>
      </c>
      <c r="D71" s="39"/>
      <c r="E71" s="289"/>
      <c r="F71" s="289"/>
      <c r="G71" s="289"/>
      <c r="H71" s="41"/>
    </row>
    <row r="72" spans="2:8" ht="84" x14ac:dyDescent="0.35">
      <c r="B72" s="298"/>
      <c r="C72" s="34" t="s">
        <v>63</v>
      </c>
      <c r="D72" s="35"/>
      <c r="E72" s="300"/>
      <c r="F72" s="300"/>
      <c r="G72" s="300"/>
      <c r="H72" s="37"/>
    </row>
    <row r="73" spans="2:8" ht="28" x14ac:dyDescent="0.35">
      <c r="B73" s="298"/>
      <c r="C73" s="38" t="s">
        <v>65</v>
      </c>
      <c r="D73" s="39"/>
      <c r="E73" s="289"/>
      <c r="F73" s="289"/>
      <c r="G73" s="289"/>
      <c r="H73" s="41"/>
    </row>
    <row r="74" spans="2:8" x14ac:dyDescent="0.35">
      <c r="B74" s="298"/>
      <c r="C74" s="34" t="s">
        <v>59</v>
      </c>
      <c r="D74" s="35"/>
      <c r="E74" s="300"/>
      <c r="F74" s="300"/>
      <c r="G74" s="300"/>
      <c r="H74" s="37"/>
    </row>
    <row r="75" spans="2:8" ht="26.15" customHeight="1" thickBot="1" x14ac:dyDescent="0.4">
      <c r="B75" s="299"/>
      <c r="C75" s="221" t="s">
        <v>103</v>
      </c>
      <c r="D75" s="222">
        <f>SUM(D70:D74)</f>
        <v>0</v>
      </c>
      <c r="E75" s="374"/>
      <c r="F75" s="374"/>
      <c r="G75" s="374"/>
      <c r="H75" s="43"/>
    </row>
    <row r="76" spans="2:8" ht="15" thickBot="1" x14ac:dyDescent="0.4">
      <c r="B76" s="57"/>
      <c r="C76" s="58"/>
      <c r="D76" s="30"/>
      <c r="E76" s="28"/>
      <c r="H76" s="28"/>
    </row>
    <row r="77" spans="2:8" ht="28.5" thickBot="1" x14ac:dyDescent="0.4">
      <c r="B77" s="53"/>
      <c r="C77" s="78" t="s">
        <v>0</v>
      </c>
      <c r="D77" s="87" t="s">
        <v>106</v>
      </c>
      <c r="E77" s="342" t="s">
        <v>2</v>
      </c>
      <c r="F77" s="342"/>
      <c r="G77" s="342"/>
      <c r="H77" s="78" t="s">
        <v>4</v>
      </c>
    </row>
    <row r="78" spans="2:8" ht="48" customHeight="1" x14ac:dyDescent="0.35">
      <c r="B78" s="297" t="s">
        <v>66</v>
      </c>
      <c r="C78" s="38" t="s">
        <v>67</v>
      </c>
      <c r="D78" s="39"/>
      <c r="E78" s="289"/>
      <c r="F78" s="289"/>
      <c r="G78" s="289"/>
      <c r="H78" s="40"/>
    </row>
    <row r="79" spans="2:8" ht="85" customHeight="1" x14ac:dyDescent="0.35">
      <c r="B79" s="298"/>
      <c r="C79" s="34" t="s">
        <v>68</v>
      </c>
      <c r="D79" s="35"/>
      <c r="E79" s="300"/>
      <c r="F79" s="300"/>
      <c r="G79" s="300"/>
      <c r="H79" s="36"/>
    </row>
    <row r="80" spans="2:8" ht="72" customHeight="1" x14ac:dyDescent="0.35">
      <c r="B80" s="298"/>
      <c r="C80" s="38" t="s">
        <v>70</v>
      </c>
      <c r="D80" s="39"/>
      <c r="E80" s="289"/>
      <c r="F80" s="289"/>
      <c r="G80" s="289"/>
      <c r="H80" s="40"/>
    </row>
    <row r="81" spans="1:10" ht="47.15" customHeight="1" x14ac:dyDescent="0.35">
      <c r="B81" s="298"/>
      <c r="C81" s="34" t="s">
        <v>69</v>
      </c>
      <c r="D81" s="35"/>
      <c r="E81" s="300"/>
      <c r="F81" s="300"/>
      <c r="G81" s="300"/>
      <c r="H81" s="36"/>
    </row>
    <row r="82" spans="1:10" ht="43" customHeight="1" x14ac:dyDescent="0.35">
      <c r="B82" s="298"/>
      <c r="C82" s="38" t="s">
        <v>176</v>
      </c>
      <c r="D82" s="39"/>
      <c r="E82" s="289"/>
      <c r="F82" s="289"/>
      <c r="G82" s="289"/>
      <c r="H82" s="40"/>
    </row>
    <row r="83" spans="1:10" ht="117.65" customHeight="1" thickBot="1" x14ac:dyDescent="0.4">
      <c r="B83" s="299"/>
      <c r="C83" s="34" t="s">
        <v>71</v>
      </c>
      <c r="D83" s="35"/>
      <c r="E83" s="300"/>
      <c r="F83" s="300"/>
      <c r="G83" s="300"/>
      <c r="H83" s="36"/>
    </row>
    <row r="84" spans="1:10" x14ac:dyDescent="0.35">
      <c r="B84" s="57"/>
      <c r="C84" s="142" t="s">
        <v>103</v>
      </c>
      <c r="D84" s="143">
        <f>SUM(D78:D83)</f>
        <v>0</v>
      </c>
      <c r="E84" s="315"/>
      <c r="F84" s="315"/>
      <c r="G84" s="315"/>
      <c r="H84" s="144"/>
    </row>
    <row r="85" spans="1:10" ht="15" thickBot="1" x14ac:dyDescent="0.4">
      <c r="B85" s="57"/>
      <c r="C85" s="58"/>
      <c r="D85" s="30"/>
      <c r="E85" s="28"/>
      <c r="H85" s="28"/>
    </row>
    <row r="86" spans="1:10" ht="28.5" thickBot="1" x14ac:dyDescent="0.4">
      <c r="B86" s="53"/>
      <c r="C86" s="54" t="s">
        <v>0</v>
      </c>
      <c r="D86" s="87" t="s">
        <v>106</v>
      </c>
      <c r="E86" s="379" t="s">
        <v>2</v>
      </c>
      <c r="F86" s="380"/>
      <c r="G86" s="381"/>
      <c r="H86" s="48" t="s">
        <v>4</v>
      </c>
    </row>
    <row r="87" spans="1:10" ht="83.15" customHeight="1" x14ac:dyDescent="0.35">
      <c r="B87" s="286" t="s">
        <v>100</v>
      </c>
      <c r="C87" s="49" t="s">
        <v>99</v>
      </c>
      <c r="D87" s="192"/>
      <c r="E87" s="288"/>
      <c r="F87" s="288"/>
      <c r="G87" s="288"/>
      <c r="H87" s="225"/>
    </row>
    <row r="88" spans="1:10" ht="90.65" customHeight="1" thickBot="1" x14ac:dyDescent="0.4">
      <c r="B88" s="287"/>
      <c r="C88" s="50" t="s">
        <v>107</v>
      </c>
      <c r="D88" s="164"/>
      <c r="E88" s="366"/>
      <c r="F88" s="366"/>
      <c r="G88" s="366"/>
      <c r="H88" s="229"/>
    </row>
    <row r="89" spans="1:10" x14ac:dyDescent="0.35">
      <c r="C89" s="230" t="s">
        <v>103</v>
      </c>
      <c r="D89" s="231">
        <f>D87+D88</f>
        <v>0</v>
      </c>
      <c r="E89" s="378"/>
      <c r="F89" s="378"/>
      <c r="G89" s="378"/>
      <c r="H89" s="276"/>
    </row>
    <row r="92" spans="1:10" x14ac:dyDescent="0.35">
      <c r="A92" s="28"/>
      <c r="B92" s="28"/>
      <c r="C92" s="28"/>
      <c r="D92" s="28"/>
      <c r="E92" s="28"/>
      <c r="F92" s="321"/>
      <c r="G92" s="321"/>
      <c r="H92" s="321"/>
      <c r="I92" s="321"/>
      <c r="J92" s="93"/>
    </row>
    <row r="93" spans="1:10" ht="30.65" customHeight="1" x14ac:dyDescent="0.35">
      <c r="B93" s="89" t="s">
        <v>46</v>
      </c>
      <c r="C93" s="90"/>
      <c r="D93" s="91"/>
      <c r="E93" s="92">
        <f>Tableau33649131721252933394448[[#Totals],[Note 
pondérée]]+F34+Tableau3382712162024283237434751[[#Totals],[Note 
pondérée]]+Tableau338611151923273135414650[[#Totals],[Note 
pondérée]]</f>
        <v>0</v>
      </c>
      <c r="F93" s="93"/>
      <c r="G93" s="28"/>
      <c r="H93" s="29"/>
      <c r="I93" s="29"/>
      <c r="J93" s="28"/>
    </row>
    <row r="94" spans="1:10" ht="34.5" customHeight="1" x14ac:dyDescent="0.35">
      <c r="B94" s="94" t="s">
        <v>47</v>
      </c>
      <c r="C94" s="95"/>
      <c r="D94" s="96"/>
      <c r="E94" s="92">
        <f>F55</f>
        <v>5</v>
      </c>
      <c r="F94" s="28"/>
      <c r="G94" s="28"/>
      <c r="H94" s="29"/>
    </row>
    <row r="95" spans="1:10" ht="30.65" customHeight="1" x14ac:dyDescent="0.35">
      <c r="B95" s="94" t="s">
        <v>48</v>
      </c>
      <c r="C95" s="95"/>
      <c r="D95" s="96"/>
      <c r="E95" s="92">
        <f>D67+D75+D84+D89</f>
        <v>0</v>
      </c>
      <c r="F95" s="28"/>
      <c r="G95" s="28"/>
      <c r="H95" s="28"/>
    </row>
    <row r="96" spans="1:10" ht="27.65" customHeight="1" x14ac:dyDescent="0.35">
      <c r="B96" s="73" t="s">
        <v>49</v>
      </c>
      <c r="C96" s="74"/>
      <c r="D96" s="75"/>
      <c r="E96" s="92">
        <f>SUM(E93:E95)</f>
        <v>5</v>
      </c>
      <c r="F96" s="28"/>
      <c r="G96" s="28"/>
      <c r="H96" s="29"/>
    </row>
    <row r="99" spans="2:8" ht="32.5" customHeight="1" x14ac:dyDescent="0.35">
      <c r="B99" s="328" t="s">
        <v>110</v>
      </c>
      <c r="C99" s="329"/>
      <c r="D99" s="330"/>
      <c r="E99" s="99">
        <f>E93+E94</f>
        <v>5</v>
      </c>
    </row>
    <row r="100" spans="2:8" ht="71.5" customHeight="1" x14ac:dyDescent="0.35">
      <c r="B100" s="97" t="s">
        <v>112</v>
      </c>
      <c r="C100" s="329" t="s">
        <v>113</v>
      </c>
      <c r="D100" s="330"/>
      <c r="E100" s="98" t="s">
        <v>116</v>
      </c>
    </row>
    <row r="101" spans="2:8" ht="28.5" customHeight="1" x14ac:dyDescent="0.35">
      <c r="B101" s="333" t="s">
        <v>109</v>
      </c>
      <c r="C101" s="331" t="s">
        <v>159</v>
      </c>
      <c r="D101" s="332"/>
      <c r="E101" s="80"/>
    </row>
    <row r="102" spans="2:8" ht="28.5" customHeight="1" x14ac:dyDescent="0.35">
      <c r="B102" s="334"/>
      <c r="C102" s="331" t="s">
        <v>168</v>
      </c>
      <c r="D102" s="332"/>
      <c r="E102" s="80"/>
    </row>
    <row r="103" spans="2:8" ht="28.5" customHeight="1" x14ac:dyDescent="0.35">
      <c r="B103" s="333" t="s">
        <v>111</v>
      </c>
      <c r="C103" s="331" t="s">
        <v>161</v>
      </c>
      <c r="D103" s="332"/>
      <c r="E103" s="80"/>
    </row>
    <row r="104" spans="2:8" ht="21.65" customHeight="1" x14ac:dyDescent="0.35">
      <c r="B104" s="334"/>
      <c r="C104" s="331" t="s">
        <v>167</v>
      </c>
      <c r="D104" s="332"/>
      <c r="E104" s="80"/>
    </row>
    <row r="105" spans="2:8" ht="21.65" customHeight="1" x14ac:dyDescent="0.35">
      <c r="B105" s="333" t="s">
        <v>108</v>
      </c>
      <c r="C105" s="331" t="s">
        <v>163</v>
      </c>
      <c r="D105" s="332"/>
      <c r="E105" s="80"/>
    </row>
    <row r="106" spans="2:8" ht="30.65" customHeight="1" x14ac:dyDescent="0.35">
      <c r="B106" s="334"/>
      <c r="C106" s="331" t="s">
        <v>166</v>
      </c>
      <c r="D106" s="332"/>
      <c r="E106" s="80"/>
    </row>
    <row r="107" spans="2:8" ht="29.15" customHeight="1" x14ac:dyDescent="0.35">
      <c r="B107" s="28"/>
      <c r="C107" s="28"/>
      <c r="D107" s="28"/>
      <c r="E107" s="28"/>
      <c r="F107" s="28"/>
      <c r="G107" s="28"/>
      <c r="H107" s="29"/>
    </row>
    <row r="108" spans="2:8" x14ac:dyDescent="0.35">
      <c r="B108" s="28"/>
      <c r="C108" s="33"/>
      <c r="D108" s="30"/>
      <c r="E108" s="30"/>
      <c r="F108" s="30"/>
      <c r="G108" s="28"/>
      <c r="H108" s="28"/>
    </row>
    <row r="109" spans="2:8" ht="15" customHeight="1" x14ac:dyDescent="0.35">
      <c r="B109" s="335" t="s">
        <v>45</v>
      </c>
      <c r="C109" s="338"/>
      <c r="D109" s="338"/>
      <c r="E109" s="338"/>
      <c r="F109" s="338"/>
      <c r="G109" s="338"/>
      <c r="H109" s="338"/>
    </row>
    <row r="110" spans="2:8" x14ac:dyDescent="0.35">
      <c r="B110" s="336"/>
      <c r="C110" s="338"/>
      <c r="D110" s="338"/>
      <c r="E110" s="338"/>
      <c r="F110" s="338"/>
      <c r="G110" s="338"/>
      <c r="H110" s="338"/>
    </row>
    <row r="111" spans="2:8" x14ac:dyDescent="0.35">
      <c r="B111" s="336"/>
      <c r="C111" s="338"/>
      <c r="D111" s="338"/>
      <c r="E111" s="338"/>
      <c r="F111" s="338"/>
      <c r="G111" s="338"/>
      <c r="H111" s="338"/>
    </row>
    <row r="112" spans="2:8" x14ac:dyDescent="0.35">
      <c r="B112" s="336"/>
      <c r="C112" s="338"/>
      <c r="D112" s="338"/>
      <c r="E112" s="338"/>
      <c r="F112" s="338"/>
      <c r="G112" s="338"/>
      <c r="H112" s="338"/>
    </row>
    <row r="113" spans="2:8" x14ac:dyDescent="0.35">
      <c r="B113" s="337"/>
      <c r="C113" s="338"/>
      <c r="D113" s="338"/>
      <c r="E113" s="338"/>
      <c r="F113" s="338"/>
      <c r="G113" s="338"/>
      <c r="H113" s="338"/>
    </row>
    <row r="114" spans="2:8" ht="15.75" customHeight="1" x14ac:dyDescent="0.35">
      <c r="B114" s="28"/>
      <c r="C114" s="33"/>
      <c r="D114" s="30"/>
      <c r="E114" s="30"/>
      <c r="F114" s="30"/>
      <c r="G114" s="28"/>
      <c r="H114" s="28"/>
    </row>
    <row r="115" spans="2:8" x14ac:dyDescent="0.35">
      <c r="B115" s="28"/>
      <c r="C115" s="33"/>
      <c r="D115" s="30"/>
      <c r="E115" s="30"/>
      <c r="F115" s="30"/>
      <c r="G115" s="28"/>
      <c r="H115" s="28"/>
    </row>
    <row r="116" spans="2:8" ht="22.5" customHeight="1" x14ac:dyDescent="0.35">
      <c r="B116" s="72" t="s">
        <v>17</v>
      </c>
      <c r="C116" s="320"/>
      <c r="D116" s="320"/>
      <c r="E116" s="320"/>
      <c r="F116" s="320"/>
      <c r="G116" s="320"/>
      <c r="H116" s="320"/>
    </row>
    <row r="117" spans="2:8" ht="20.25" customHeight="1" x14ac:dyDescent="0.35">
      <c r="B117" s="72" t="s">
        <v>8</v>
      </c>
      <c r="C117" s="320"/>
      <c r="D117" s="320"/>
      <c r="E117" s="320"/>
      <c r="F117" s="320"/>
      <c r="G117" s="320"/>
      <c r="H117" s="320"/>
    </row>
    <row r="118" spans="2:8" ht="18" customHeight="1" x14ac:dyDescent="0.35">
      <c r="B118" s="72" t="s">
        <v>20</v>
      </c>
      <c r="C118" s="320"/>
      <c r="D118" s="320"/>
      <c r="E118" s="320"/>
      <c r="F118" s="320"/>
      <c r="G118" s="320"/>
      <c r="H118" s="320"/>
    </row>
    <row r="119" spans="2:8" ht="15.75" customHeight="1" x14ac:dyDescent="0.35">
      <c r="B119" s="72" t="s">
        <v>9</v>
      </c>
      <c r="C119" s="320"/>
      <c r="D119" s="320"/>
      <c r="E119" s="320"/>
      <c r="F119" s="320"/>
      <c r="G119" s="320"/>
      <c r="H119" s="320"/>
    </row>
    <row r="120" spans="2:8" ht="25" customHeight="1" x14ac:dyDescent="0.35">
      <c r="B120" s="72" t="s">
        <v>10</v>
      </c>
      <c r="C120" s="320"/>
      <c r="D120" s="320"/>
      <c r="E120" s="320"/>
      <c r="F120" s="320"/>
      <c r="G120" s="320"/>
      <c r="H120" s="320"/>
    </row>
    <row r="121" spans="2:8" ht="25" customHeight="1" x14ac:dyDescent="0.35">
      <c r="B121" s="72" t="s">
        <v>11</v>
      </c>
      <c r="C121" s="320"/>
      <c r="D121" s="320"/>
      <c r="E121" s="320"/>
      <c r="F121" s="320"/>
      <c r="G121" s="320"/>
      <c r="H121" s="320"/>
    </row>
    <row r="122" spans="2:8" ht="87" customHeight="1" x14ac:dyDescent="0.35">
      <c r="B122" s="76" t="s">
        <v>18</v>
      </c>
      <c r="C122" s="327" t="s">
        <v>13</v>
      </c>
      <c r="D122" s="327"/>
      <c r="E122" s="327"/>
      <c r="F122" s="327"/>
      <c r="G122" s="327"/>
      <c r="H122" s="327"/>
    </row>
    <row r="123" spans="2:8" ht="50.15" customHeight="1" x14ac:dyDescent="0.35">
      <c r="B123" s="72" t="s">
        <v>12</v>
      </c>
      <c r="C123" s="320"/>
      <c r="D123" s="320"/>
      <c r="E123" s="320"/>
      <c r="F123" s="320"/>
      <c r="G123" s="320"/>
      <c r="H123" s="320"/>
    </row>
    <row r="124" spans="2:8" x14ac:dyDescent="0.35">
      <c r="B124" s="28"/>
      <c r="C124" s="28"/>
      <c r="D124" s="28"/>
      <c r="E124" s="28"/>
      <c r="F124" s="28"/>
      <c r="G124" s="28"/>
      <c r="H124" s="28"/>
    </row>
  </sheetData>
  <mergeCells count="76">
    <mergeCell ref="C120:H120"/>
    <mergeCell ref="C121:H121"/>
    <mergeCell ref="C122:H122"/>
    <mergeCell ref="C123:H123"/>
    <mergeCell ref="B109:B113"/>
    <mergeCell ref="C109:H113"/>
    <mergeCell ref="C116:H116"/>
    <mergeCell ref="C117:H117"/>
    <mergeCell ref="C118:H118"/>
    <mergeCell ref="C119:H119"/>
    <mergeCell ref="B103:B104"/>
    <mergeCell ref="C103:D103"/>
    <mergeCell ref="C104:D104"/>
    <mergeCell ref="B105:B106"/>
    <mergeCell ref="C105:D105"/>
    <mergeCell ref="C106:D106"/>
    <mergeCell ref="F92:G92"/>
    <mergeCell ref="H92:I92"/>
    <mergeCell ref="B99:D99"/>
    <mergeCell ref="C100:D100"/>
    <mergeCell ref="B101:B102"/>
    <mergeCell ref="C101:D101"/>
    <mergeCell ref="C102:D102"/>
    <mergeCell ref="E89:G89"/>
    <mergeCell ref="E75:G75"/>
    <mergeCell ref="E77:G77"/>
    <mergeCell ref="B78:B83"/>
    <mergeCell ref="E78:G78"/>
    <mergeCell ref="E79:G79"/>
    <mergeCell ref="E80:G80"/>
    <mergeCell ref="E81:G81"/>
    <mergeCell ref="E82:G82"/>
    <mergeCell ref="E83:G83"/>
    <mergeCell ref="E84:G84"/>
    <mergeCell ref="E86:G86"/>
    <mergeCell ref="B87:B88"/>
    <mergeCell ref="E87:G87"/>
    <mergeCell ref="E88:G88"/>
    <mergeCell ref="E69:G69"/>
    <mergeCell ref="B70:B75"/>
    <mergeCell ref="E70:G70"/>
    <mergeCell ref="E71:G71"/>
    <mergeCell ref="E72:G72"/>
    <mergeCell ref="E73:G73"/>
    <mergeCell ref="E74:G74"/>
    <mergeCell ref="B38:B41"/>
    <mergeCell ref="B44:B47"/>
    <mergeCell ref="B52:B55"/>
    <mergeCell ref="E60:G60"/>
    <mergeCell ref="B61:B67"/>
    <mergeCell ref="E61:G61"/>
    <mergeCell ref="E62:G62"/>
    <mergeCell ref="E63:G63"/>
    <mergeCell ref="E64:G64"/>
    <mergeCell ref="E65:G65"/>
    <mergeCell ref="E66:G66"/>
    <mergeCell ref="E67:G67"/>
    <mergeCell ref="B28:B34"/>
    <mergeCell ref="A7:B7"/>
    <mergeCell ref="C7:H7"/>
    <mergeCell ref="A8:B8"/>
    <mergeCell ref="C8:H8"/>
    <mergeCell ref="A9:B9"/>
    <mergeCell ref="C9:H9"/>
    <mergeCell ref="A10:B10"/>
    <mergeCell ref="C10:H10"/>
    <mergeCell ref="B12:H12"/>
    <mergeCell ref="A14:H15"/>
    <mergeCell ref="B21:B25"/>
    <mergeCell ref="A6:B6"/>
    <mergeCell ref="C6:H6"/>
    <mergeCell ref="A2:H2"/>
    <mergeCell ref="A4:B4"/>
    <mergeCell ref="C4:H4"/>
    <mergeCell ref="A5:B5"/>
    <mergeCell ref="C5:H5"/>
  </mergeCells>
  <pageMargins left="0.7" right="0.7" top="0.75" bottom="0.75" header="0.3" footer="0.3"/>
  <pageSetup paperSize="9" orientation="portrait" r:id="rId1"/>
  <drawing r:id="rId2"/>
  <tableParts count="4">
    <tablePart r:id="rId3"/>
    <tablePart r:id="rId4"/>
    <tablePart r:id="rId5"/>
    <tablePart r:id="rId6"/>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6A5E6F-FC7C-40F3-A212-BE9FF113F60C}">
  <dimension ref="A1:R125"/>
  <sheetViews>
    <sheetView topLeftCell="A101" zoomScale="80" zoomScaleNormal="80" workbookViewId="0">
      <selection activeCell="C102" sqref="C102:D107"/>
    </sheetView>
  </sheetViews>
  <sheetFormatPr baseColWidth="10" defaultRowHeight="14.5" x14ac:dyDescent="0.35"/>
  <cols>
    <col min="1" max="1" width="27.7265625" customWidth="1"/>
    <col min="2" max="2" width="25.453125" customWidth="1"/>
    <col min="3" max="3" width="61.26953125" customWidth="1"/>
    <col min="5" max="5" width="18.1796875" customWidth="1"/>
    <col min="6" max="6" width="14.7265625" customWidth="1"/>
    <col min="7" max="7" width="15.7265625" customWidth="1"/>
    <col min="8" max="8" width="17.6328125" customWidth="1"/>
    <col min="13" max="13" width="65" customWidth="1"/>
  </cols>
  <sheetData>
    <row r="1" spans="1:8" ht="104.5" customHeight="1" x14ac:dyDescent="0.35"/>
    <row r="2" spans="1:8" ht="31" customHeight="1" x14ac:dyDescent="0.35">
      <c r="A2" s="314" t="s">
        <v>177</v>
      </c>
      <c r="B2" s="314"/>
      <c r="C2" s="314"/>
      <c r="D2" s="314"/>
      <c r="E2" s="314"/>
      <c r="F2" s="314"/>
      <c r="G2" s="314"/>
      <c r="H2" s="314"/>
    </row>
    <row r="3" spans="1:8" x14ac:dyDescent="0.35">
      <c r="A3" s="28"/>
      <c r="B3" s="29"/>
      <c r="C3" s="30"/>
      <c r="D3" s="30"/>
      <c r="E3" s="30"/>
      <c r="F3" s="28"/>
      <c r="G3" s="28"/>
      <c r="H3" s="28"/>
    </row>
    <row r="4" spans="1:8" x14ac:dyDescent="0.35">
      <c r="A4" s="309" t="s">
        <v>6</v>
      </c>
      <c r="B4" s="310"/>
      <c r="C4" s="313"/>
      <c r="D4" s="313"/>
      <c r="E4" s="313"/>
      <c r="F4" s="313"/>
      <c r="G4" s="313"/>
      <c r="H4" s="313"/>
    </row>
    <row r="5" spans="1:8" x14ac:dyDescent="0.35">
      <c r="A5" s="309" t="s">
        <v>7</v>
      </c>
      <c r="B5" s="310"/>
      <c r="C5" s="313"/>
      <c r="D5" s="313"/>
      <c r="E5" s="313"/>
      <c r="F5" s="313"/>
      <c r="G5" s="313"/>
      <c r="H5" s="313"/>
    </row>
    <row r="6" spans="1:8" x14ac:dyDescent="0.35">
      <c r="A6" s="309" t="s">
        <v>15</v>
      </c>
      <c r="B6" s="310"/>
      <c r="C6" s="313"/>
      <c r="D6" s="313"/>
      <c r="E6" s="313"/>
      <c r="F6" s="313"/>
      <c r="G6" s="313"/>
      <c r="H6" s="313"/>
    </row>
    <row r="7" spans="1:8" x14ac:dyDescent="0.35">
      <c r="A7" s="309" t="s">
        <v>21</v>
      </c>
      <c r="B7" s="310"/>
      <c r="C7" s="313"/>
      <c r="D7" s="313"/>
      <c r="E7" s="313"/>
      <c r="F7" s="313"/>
      <c r="G7" s="313"/>
      <c r="H7" s="313"/>
    </row>
    <row r="8" spans="1:8" x14ac:dyDescent="0.35">
      <c r="A8" s="309" t="s">
        <v>14</v>
      </c>
      <c r="B8" s="310"/>
      <c r="C8" s="313"/>
      <c r="D8" s="313"/>
      <c r="E8" s="313"/>
      <c r="F8" s="313"/>
      <c r="G8" s="313"/>
      <c r="H8" s="313"/>
    </row>
    <row r="9" spans="1:8" ht="30.75" customHeight="1" x14ac:dyDescent="0.35">
      <c r="A9" s="311" t="s">
        <v>19</v>
      </c>
      <c r="B9" s="312"/>
      <c r="C9" s="313"/>
      <c r="D9" s="313"/>
      <c r="E9" s="313"/>
      <c r="F9" s="313"/>
      <c r="G9" s="313"/>
      <c r="H9" s="313"/>
    </row>
    <row r="10" spans="1:8" x14ac:dyDescent="0.35">
      <c r="A10" s="309" t="s">
        <v>16</v>
      </c>
      <c r="B10" s="310"/>
      <c r="C10" s="313"/>
      <c r="D10" s="313"/>
      <c r="E10" s="313"/>
      <c r="F10" s="313"/>
      <c r="G10" s="313"/>
      <c r="H10" s="313"/>
    </row>
    <row r="11" spans="1:8" x14ac:dyDescent="0.35">
      <c r="A11" s="28"/>
      <c r="B11" s="29"/>
      <c r="C11" s="30"/>
      <c r="D11" s="30"/>
      <c r="E11" s="30"/>
      <c r="F11" s="28"/>
      <c r="G11" s="28"/>
      <c r="H11" s="28"/>
    </row>
    <row r="12" spans="1:8" ht="90" customHeight="1" x14ac:dyDescent="0.35">
      <c r="A12" s="31"/>
      <c r="B12" s="301" t="s">
        <v>52</v>
      </c>
      <c r="C12" s="301"/>
      <c r="D12" s="301"/>
      <c r="E12" s="301"/>
      <c r="F12" s="301"/>
      <c r="G12" s="301"/>
      <c r="H12" s="301"/>
    </row>
    <row r="13" spans="1:8" ht="29.25" customHeight="1" x14ac:dyDescent="0.35">
      <c r="A13" s="31"/>
      <c r="B13" s="32"/>
      <c r="C13" s="32"/>
      <c r="D13" s="32"/>
      <c r="E13" s="32"/>
      <c r="F13" s="32"/>
      <c r="G13" s="32"/>
      <c r="H13" s="28"/>
    </row>
    <row r="14" spans="1:8" ht="31.5" customHeight="1" x14ac:dyDescent="0.35">
      <c r="A14" s="302" t="s">
        <v>101</v>
      </c>
      <c r="B14" s="302"/>
      <c r="C14" s="302"/>
      <c r="D14" s="302"/>
      <c r="E14" s="302"/>
      <c r="F14" s="302"/>
      <c r="G14" s="302"/>
      <c r="H14" s="302"/>
    </row>
    <row r="15" spans="1:8" ht="177.65" customHeight="1" x14ac:dyDescent="0.35">
      <c r="A15" s="302"/>
      <c r="B15" s="302"/>
      <c r="C15" s="302"/>
      <c r="D15" s="302"/>
      <c r="E15" s="302"/>
      <c r="F15" s="302"/>
      <c r="G15" s="302"/>
      <c r="H15" s="302"/>
    </row>
    <row r="16" spans="1:8" x14ac:dyDescent="0.35">
      <c r="C16" s="1"/>
      <c r="D16" s="2"/>
      <c r="E16" s="2"/>
      <c r="F16" s="2"/>
    </row>
    <row r="17" spans="1:8" x14ac:dyDescent="0.35">
      <c r="C17" s="1"/>
      <c r="D17" s="2"/>
      <c r="E17" s="2"/>
      <c r="F17" s="2"/>
    </row>
    <row r="18" spans="1:8" ht="26" x14ac:dyDescent="0.6">
      <c r="B18" s="10" t="s">
        <v>32</v>
      </c>
      <c r="C18" s="4"/>
      <c r="D18" s="6"/>
      <c r="E18" s="6"/>
      <c r="F18" s="6"/>
      <c r="G18" s="3"/>
      <c r="H18" s="3"/>
    </row>
    <row r="19" spans="1:8" ht="26.5" thickBot="1" x14ac:dyDescent="0.65">
      <c r="B19" s="3"/>
      <c r="C19" s="4"/>
      <c r="D19" s="6"/>
      <c r="E19" s="6"/>
      <c r="F19" s="6"/>
      <c r="G19" s="3"/>
      <c r="H19" s="3"/>
    </row>
    <row r="20" spans="1:8" ht="46.5" x14ac:dyDescent="0.35">
      <c r="A20" s="2"/>
      <c r="B20" s="53" t="s">
        <v>5</v>
      </c>
      <c r="C20" s="177" t="s">
        <v>0</v>
      </c>
      <c r="D20" s="127" t="s">
        <v>169</v>
      </c>
      <c r="E20" s="178" t="s">
        <v>1</v>
      </c>
      <c r="F20" s="177" t="s">
        <v>3</v>
      </c>
      <c r="G20" s="178" t="s">
        <v>2</v>
      </c>
      <c r="H20" s="179" t="s">
        <v>44</v>
      </c>
    </row>
    <row r="21" spans="1:8" ht="135" customHeight="1" x14ac:dyDescent="0.35">
      <c r="B21" s="298" t="s">
        <v>33</v>
      </c>
      <c r="C21" s="21" t="s">
        <v>64</v>
      </c>
      <c r="D21" s="22"/>
      <c r="E21" s="22">
        <v>2</v>
      </c>
      <c r="F21" s="22">
        <f>Tableau3364913172125293339444856[[#This Row],[Pondération]]*Tableau3364913172125293339444856[[#This Row],[Note (de 1 à 4)]]</f>
        <v>0</v>
      </c>
      <c r="G21" s="23"/>
      <c r="H21" s="24"/>
    </row>
    <row r="22" spans="1:8" ht="58.5" customHeight="1" x14ac:dyDescent="0.35">
      <c r="B22" s="298"/>
      <c r="C22" s="17" t="s">
        <v>29</v>
      </c>
      <c r="D22" s="18"/>
      <c r="E22" s="18">
        <v>2</v>
      </c>
      <c r="F22" s="18">
        <f>Tableau3364913172125293339444856[[#This Row],[Pondération]]*Tableau3364913172125293339444856[[#This Row],[Note (de 1 à 4)]]</f>
        <v>0</v>
      </c>
      <c r="G22" s="19"/>
      <c r="H22" s="20"/>
    </row>
    <row r="23" spans="1:8" ht="47.5" customHeight="1" x14ac:dyDescent="0.35">
      <c r="B23" s="298"/>
      <c r="C23" s="21" t="s">
        <v>30</v>
      </c>
      <c r="D23" s="22"/>
      <c r="E23" s="22">
        <v>2</v>
      </c>
      <c r="F23" s="22">
        <f>Tableau3364913172125293339444856[[#This Row],[Pondération]]*Tableau3364913172125293339444856[[#This Row],[Note (de 1 à 4)]]</f>
        <v>0</v>
      </c>
      <c r="G23" s="23"/>
      <c r="H23" s="24"/>
    </row>
    <row r="24" spans="1:8" ht="42" customHeight="1" x14ac:dyDescent="0.35">
      <c r="B24" s="298"/>
      <c r="C24" s="17" t="s">
        <v>92</v>
      </c>
      <c r="D24" s="18"/>
      <c r="E24" s="82">
        <v>2</v>
      </c>
      <c r="F24" s="18">
        <f>Tableau3364913172125293339444856[[#This Row],[Pondération]]*Tableau3364913172125293339444856[[#This Row],[Note (de 1 à 4)]]</f>
        <v>0</v>
      </c>
      <c r="G24" s="19"/>
      <c r="H24" s="20"/>
    </row>
    <row r="25" spans="1:8" ht="15" thickBot="1" x14ac:dyDescent="0.4">
      <c r="B25" s="299"/>
      <c r="C25" s="60" t="s">
        <v>102</v>
      </c>
      <c r="D25" s="25"/>
      <c r="E25" s="25"/>
      <c r="F25" s="204">
        <f>SUM(Tableau3364913172125293339444856[Note 
pondérée])</f>
        <v>0</v>
      </c>
      <c r="G25" s="26"/>
      <c r="H25" s="27"/>
    </row>
    <row r="26" spans="1:8" ht="37" customHeight="1" thickBot="1" x14ac:dyDescent="0.65">
      <c r="B26" s="3"/>
      <c r="C26" s="4"/>
      <c r="D26" s="6"/>
      <c r="E26" s="6"/>
      <c r="F26" s="6"/>
      <c r="G26" s="3"/>
      <c r="H26" s="3"/>
    </row>
    <row r="27" spans="1:8" ht="74.5" customHeight="1" x14ac:dyDescent="0.35">
      <c r="B27" s="53" t="s">
        <v>5</v>
      </c>
      <c r="C27" s="126" t="s">
        <v>0</v>
      </c>
      <c r="D27" s="127" t="s">
        <v>172</v>
      </c>
      <c r="E27" s="128" t="s">
        <v>1</v>
      </c>
      <c r="F27" s="126" t="s">
        <v>3</v>
      </c>
      <c r="G27" s="128" t="s">
        <v>2</v>
      </c>
      <c r="H27" s="129" t="s">
        <v>4</v>
      </c>
    </row>
    <row r="28" spans="1:8" ht="58" x14ac:dyDescent="0.35">
      <c r="B28" s="298" t="s">
        <v>91</v>
      </c>
      <c r="C28" s="61" t="s">
        <v>31</v>
      </c>
      <c r="D28" s="22"/>
      <c r="E28" s="22">
        <v>3</v>
      </c>
      <c r="F28" s="22">
        <f>Tableau34251014182226303440454957[[#This Row],[Pondération]]*Tableau34251014182226303440454957[[#This Row],[Note (de 1 à 4)]]</f>
        <v>0</v>
      </c>
      <c r="G28" s="23"/>
      <c r="H28" s="24"/>
    </row>
    <row r="29" spans="1:8" ht="102.65" customHeight="1" x14ac:dyDescent="0.35">
      <c r="B29" s="298"/>
      <c r="C29" s="17" t="s">
        <v>94</v>
      </c>
      <c r="D29" s="18"/>
      <c r="E29" s="18">
        <v>1</v>
      </c>
      <c r="F29" s="18">
        <f>Tableau34251014182226303440454957[[#This Row],[Pondération]]*Tableau34251014182226303440454957[[#This Row],[Note (de 1 à 4)]]</f>
        <v>0</v>
      </c>
      <c r="G29" s="19"/>
      <c r="H29" s="20"/>
    </row>
    <row r="30" spans="1:8" ht="82" customHeight="1" x14ac:dyDescent="0.35">
      <c r="B30" s="298"/>
      <c r="C30" s="21" t="s">
        <v>90</v>
      </c>
      <c r="D30" s="22"/>
      <c r="E30" s="22">
        <v>2</v>
      </c>
      <c r="F30" s="22">
        <f>Tableau34251014182226303440454957[[#This Row],[Pondération]]*Tableau34251014182226303440454957[[#This Row],[Note (de 1 à 4)]]</f>
        <v>0</v>
      </c>
      <c r="G30" s="23"/>
      <c r="H30" s="24"/>
    </row>
    <row r="31" spans="1:8" ht="73.5" customHeight="1" x14ac:dyDescent="0.35">
      <c r="B31" s="340"/>
      <c r="C31" s="282" t="s">
        <v>105</v>
      </c>
      <c r="D31" s="82"/>
      <c r="E31" s="82">
        <v>2</v>
      </c>
      <c r="F31" s="82">
        <f>Tableau34251014182226303440454957[[#This Row],[Pondération]]*Tableau34251014182226303440454957[[#This Row],[Note (de 1 à 4)]]</f>
        <v>0</v>
      </c>
      <c r="G31" s="115"/>
      <c r="H31" s="158"/>
    </row>
    <row r="32" spans="1:8" ht="79.5" customHeight="1" x14ac:dyDescent="0.35">
      <c r="B32" s="340"/>
      <c r="C32" s="21" t="s">
        <v>175</v>
      </c>
      <c r="D32" s="113"/>
      <c r="E32" s="113">
        <v>3</v>
      </c>
      <c r="F32" s="113">
        <f>SUM(F26:F31)</f>
        <v>0</v>
      </c>
      <c r="G32" s="114"/>
      <c r="H32" s="159"/>
    </row>
    <row r="33" spans="2:18" ht="63" customHeight="1" x14ac:dyDescent="0.35">
      <c r="B33" s="340"/>
      <c r="C33" s="61" t="s">
        <v>87</v>
      </c>
      <c r="D33" s="22"/>
      <c r="E33" s="22">
        <v>3</v>
      </c>
      <c r="F33" s="22">
        <f>Tableau34251014182226303440454957[[#This Row],[Pondération]]*Tableau34251014182226303440454957[[#This Row],[Note (de 1 à 4)]]</f>
        <v>0</v>
      </c>
      <c r="G33" s="23"/>
      <c r="H33" s="24"/>
    </row>
    <row r="34" spans="2:18" ht="27" customHeight="1" thickBot="1" x14ac:dyDescent="0.4">
      <c r="B34" s="293"/>
      <c r="C34" s="180" t="s">
        <v>103</v>
      </c>
      <c r="D34" s="244"/>
      <c r="E34" s="244"/>
      <c r="F34" s="244">
        <f t="shared" ref="F34" si="0">SUM(F28:F33)</f>
        <v>0</v>
      </c>
      <c r="G34" s="67"/>
      <c r="H34" s="68"/>
    </row>
    <row r="35" spans="2:18" x14ac:dyDescent="0.35">
      <c r="C35" s="5"/>
      <c r="D35" s="2"/>
      <c r="E35" s="2"/>
      <c r="F35" s="2"/>
    </row>
    <row r="36" spans="2:18" ht="16" thickBot="1" x14ac:dyDescent="0.4">
      <c r="F36" s="11"/>
    </row>
    <row r="37" spans="2:18" ht="31" x14ac:dyDescent="0.35">
      <c r="B37" s="119" t="s">
        <v>5</v>
      </c>
      <c r="C37" s="120" t="s">
        <v>0</v>
      </c>
      <c r="D37" s="47" t="s">
        <v>172</v>
      </c>
      <c r="E37" s="121" t="s">
        <v>1</v>
      </c>
      <c r="F37" s="120" t="s">
        <v>3</v>
      </c>
      <c r="G37" s="121" t="s">
        <v>2</v>
      </c>
      <c r="H37" s="122" t="s">
        <v>4</v>
      </c>
    </row>
    <row r="38" spans="2:18" ht="58" x14ac:dyDescent="0.35">
      <c r="B38" s="295" t="s">
        <v>22</v>
      </c>
      <c r="C38" s="21" t="s">
        <v>27</v>
      </c>
      <c r="D38" s="22"/>
      <c r="E38" s="22">
        <v>1</v>
      </c>
      <c r="F38" s="22">
        <f>Tableau338271216202428323743475159[[#This Row],[Note (de 1 à 4)]]*Tableau338271216202428323743475159[[#This Row],[Pondération]]</f>
        <v>0</v>
      </c>
      <c r="G38" s="23"/>
      <c r="H38" s="23"/>
    </row>
    <row r="39" spans="2:18" ht="58" x14ac:dyDescent="0.35">
      <c r="B39" s="295"/>
      <c r="C39" s="17" t="s">
        <v>26</v>
      </c>
      <c r="D39" s="18"/>
      <c r="E39" s="18">
        <v>2</v>
      </c>
      <c r="F39" s="18">
        <f>Tableau338271216202428323743475159[[#This Row],[Note (de 1 à 4)]]*Tableau338271216202428323743475159[[#This Row],[Pondération]]</f>
        <v>0</v>
      </c>
      <c r="G39" s="19"/>
      <c r="H39" s="19"/>
    </row>
    <row r="40" spans="2:18" ht="43.5" x14ac:dyDescent="0.35">
      <c r="B40" s="295"/>
      <c r="C40" s="21" t="s">
        <v>25</v>
      </c>
      <c r="D40" s="22"/>
      <c r="E40" s="22">
        <v>2</v>
      </c>
      <c r="F40" s="22">
        <f>Tableau338271216202428323743475159[[#This Row],[Note (de 1 à 4)]]*Tableau338271216202428323743475159[[#This Row],[Pondération]]</f>
        <v>0</v>
      </c>
      <c r="G40" s="23"/>
      <c r="H40" s="23"/>
    </row>
    <row r="41" spans="2:18" x14ac:dyDescent="0.35">
      <c r="B41" s="295"/>
      <c r="C41" s="17" t="s">
        <v>103</v>
      </c>
      <c r="D41" s="18"/>
      <c r="E41" s="18"/>
      <c r="F41" s="82">
        <f>SUM(F38:F40)</f>
        <v>0</v>
      </c>
      <c r="G41" s="19"/>
      <c r="H41" s="19"/>
    </row>
    <row r="42" spans="2:18" ht="74.150000000000006" customHeight="1" thickBot="1" x14ac:dyDescent="0.4">
      <c r="C42" s="2"/>
      <c r="D42" s="2"/>
      <c r="E42" s="2"/>
      <c r="F42" s="9"/>
      <c r="G42" s="8"/>
      <c r="H42" s="7"/>
    </row>
    <row r="43" spans="2:18" ht="31" x14ac:dyDescent="0.35">
      <c r="B43" s="12" t="s">
        <v>5</v>
      </c>
      <c r="C43" s="181" t="s">
        <v>0</v>
      </c>
      <c r="D43" s="83" t="s">
        <v>172</v>
      </c>
      <c r="E43" s="182" t="s">
        <v>1</v>
      </c>
      <c r="F43" s="183" t="s">
        <v>3</v>
      </c>
      <c r="G43" s="182" t="s">
        <v>2</v>
      </c>
      <c r="H43" s="184" t="s">
        <v>4</v>
      </c>
    </row>
    <row r="44" spans="2:18" ht="29" x14ac:dyDescent="0.35">
      <c r="B44" s="295" t="s">
        <v>23</v>
      </c>
      <c r="C44" s="21" t="s">
        <v>24</v>
      </c>
      <c r="D44" s="22"/>
      <c r="E44" s="22">
        <v>1</v>
      </c>
      <c r="F44" s="22">
        <f>Tableau33861115192327313541465058[[#This Row],[Note (de 1 à 4)]]*Tableau33861115192327313541465058[[#This Row],[Pondération]]</f>
        <v>0</v>
      </c>
      <c r="G44" s="23"/>
      <c r="H44" s="23"/>
    </row>
    <row r="45" spans="2:18" ht="102" customHeight="1" x14ac:dyDescent="0.35">
      <c r="B45" s="295"/>
      <c r="C45" s="17" t="s">
        <v>28</v>
      </c>
      <c r="D45" s="82"/>
      <c r="E45" s="82">
        <v>3</v>
      </c>
      <c r="F45" s="82">
        <f>Tableau33861115192327313541465058[[#This Row],[Note (de 1 à 4)]]*Tableau33861115192327313541465058[[#This Row],[Pondération]]</f>
        <v>0</v>
      </c>
      <c r="G45" s="115"/>
      <c r="H45" s="115"/>
    </row>
    <row r="46" spans="2:18" ht="43.5" x14ac:dyDescent="0.35">
      <c r="B46" s="295"/>
      <c r="C46" s="21" t="s">
        <v>95</v>
      </c>
      <c r="D46" s="22"/>
      <c r="E46" s="22">
        <v>2</v>
      </c>
      <c r="F46" s="22">
        <f>Tableau33861115192327313541465058[[#This Row],[Note (de 1 à 4)]]*Tableau33861115192327313541465058[[#This Row],[Pondération]]</f>
        <v>0</v>
      </c>
      <c r="G46" s="23"/>
      <c r="H46" s="23"/>
    </row>
    <row r="47" spans="2:18" ht="42.65" customHeight="1" x14ac:dyDescent="0.35">
      <c r="B47" s="295"/>
      <c r="C47" s="17" t="s">
        <v>103</v>
      </c>
      <c r="D47" s="82"/>
      <c r="E47" s="82"/>
      <c r="F47" s="123">
        <f>SUM(Tableau33861115192327313541465058[Note 
pondérée])</f>
        <v>0</v>
      </c>
      <c r="G47" s="124"/>
      <c r="H47" s="125"/>
    </row>
    <row r="48" spans="2:18" x14ac:dyDescent="0.35">
      <c r="C48" s="5"/>
      <c r="D48" s="2"/>
      <c r="E48" s="2"/>
      <c r="F48" s="2"/>
      <c r="L48" s="57"/>
      <c r="M48" s="58"/>
      <c r="N48" s="30"/>
      <c r="O48" s="30"/>
      <c r="P48" s="30"/>
      <c r="Q48" s="28"/>
      <c r="R48" s="28"/>
    </row>
    <row r="50" spans="2:16" ht="26" x14ac:dyDescent="0.6">
      <c r="B50" s="85" t="s">
        <v>51</v>
      </c>
      <c r="C50" s="85"/>
    </row>
    <row r="51" spans="2:16" ht="15" thickBot="1" x14ac:dyDescent="0.4"/>
    <row r="52" spans="2:16" ht="31" x14ac:dyDescent="0.35">
      <c r="B52" s="306" t="s">
        <v>174</v>
      </c>
      <c r="C52" s="126" t="s">
        <v>0</v>
      </c>
      <c r="D52" s="127" t="s">
        <v>172</v>
      </c>
      <c r="E52" s="128" t="s">
        <v>1</v>
      </c>
      <c r="F52" s="126" t="s">
        <v>3</v>
      </c>
      <c r="G52" s="128" t="s">
        <v>2</v>
      </c>
      <c r="H52" s="129" t="s">
        <v>4</v>
      </c>
      <c r="M52" s="102"/>
      <c r="N52" s="101"/>
      <c r="O52" s="101"/>
      <c r="P52" s="101"/>
    </row>
    <row r="53" spans="2:16" ht="55.5" customHeight="1" x14ac:dyDescent="0.35">
      <c r="B53" s="307"/>
      <c r="C53" s="269" t="s">
        <v>96</v>
      </c>
      <c r="D53" s="270">
        <v>2.5</v>
      </c>
      <c r="E53" s="270">
        <v>2</v>
      </c>
      <c r="F53" s="270">
        <f>D53*E53</f>
        <v>5</v>
      </c>
      <c r="G53" s="115"/>
      <c r="H53" s="158"/>
      <c r="M53" s="102"/>
      <c r="N53" s="101"/>
      <c r="O53" s="101"/>
      <c r="P53" s="101"/>
    </row>
    <row r="54" spans="2:16" ht="40.5" customHeight="1" x14ac:dyDescent="0.35">
      <c r="B54" s="307"/>
      <c r="C54" s="271" t="s">
        <v>97</v>
      </c>
      <c r="D54" s="272">
        <v>2.5</v>
      </c>
      <c r="E54" s="272">
        <v>1</v>
      </c>
      <c r="F54" s="272">
        <f t="shared" ref="F54:F55" si="1">D54*E54</f>
        <v>2.5</v>
      </c>
      <c r="G54" s="114"/>
      <c r="H54" s="159"/>
      <c r="M54" s="102"/>
      <c r="N54" s="101"/>
      <c r="O54" s="101"/>
      <c r="P54" s="101"/>
    </row>
    <row r="55" spans="2:16" ht="40.5" customHeight="1" x14ac:dyDescent="0.35">
      <c r="B55" s="307"/>
      <c r="C55" s="283" t="s">
        <v>98</v>
      </c>
      <c r="D55" s="284">
        <v>2.5</v>
      </c>
      <c r="E55" s="284">
        <v>2</v>
      </c>
      <c r="F55" s="270">
        <f t="shared" si="1"/>
        <v>5</v>
      </c>
      <c r="G55" s="115"/>
      <c r="H55" s="158"/>
      <c r="M55" s="102"/>
      <c r="N55" s="101"/>
      <c r="O55" s="101"/>
      <c r="P55" s="101"/>
    </row>
    <row r="56" spans="2:16" ht="15" thickBot="1" x14ac:dyDescent="0.4">
      <c r="B56" s="308"/>
      <c r="C56" s="236" t="s">
        <v>103</v>
      </c>
      <c r="D56" s="236"/>
      <c r="E56" s="236"/>
      <c r="F56" s="285">
        <f>SUM(F53:F55)</f>
        <v>12.5</v>
      </c>
      <c r="G56" s="236"/>
      <c r="H56" s="237"/>
      <c r="M56" s="103"/>
      <c r="N56" s="101"/>
      <c r="O56" s="101"/>
      <c r="P56" s="101"/>
    </row>
    <row r="59" spans="2:16" ht="26" x14ac:dyDescent="0.6">
      <c r="B59" s="10" t="s">
        <v>50</v>
      </c>
    </row>
    <row r="60" spans="2:16" ht="15" thickBot="1" x14ac:dyDescent="0.4"/>
    <row r="61" spans="2:16" ht="28" x14ac:dyDescent="0.35">
      <c r="B61" s="12"/>
      <c r="C61" s="149" t="s">
        <v>61</v>
      </c>
      <c r="D61" s="87" t="s">
        <v>106</v>
      </c>
      <c r="E61" s="316" t="s">
        <v>2</v>
      </c>
      <c r="F61" s="316"/>
      <c r="G61" s="316"/>
      <c r="H61" s="150" t="s">
        <v>4</v>
      </c>
    </row>
    <row r="62" spans="2:16" ht="56.5" customHeight="1" x14ac:dyDescent="0.35">
      <c r="B62" s="295" t="s">
        <v>54</v>
      </c>
      <c r="C62" s="34" t="s">
        <v>62</v>
      </c>
      <c r="D62" s="35">
        <v>0</v>
      </c>
      <c r="E62" s="300"/>
      <c r="F62" s="300"/>
      <c r="G62" s="300"/>
      <c r="H62" s="36"/>
    </row>
    <row r="63" spans="2:16" ht="47" customHeight="1" x14ac:dyDescent="0.35">
      <c r="B63" s="295"/>
      <c r="C63" s="38" t="s">
        <v>55</v>
      </c>
      <c r="D63" s="39"/>
      <c r="E63" s="289"/>
      <c r="F63" s="289"/>
      <c r="G63" s="289"/>
      <c r="H63" s="40"/>
    </row>
    <row r="64" spans="2:16" ht="28" x14ac:dyDescent="0.35">
      <c r="B64" s="295"/>
      <c r="C64" s="34" t="s">
        <v>56</v>
      </c>
      <c r="D64" s="35"/>
      <c r="E64" s="300"/>
      <c r="F64" s="300"/>
      <c r="G64" s="300"/>
      <c r="H64" s="36"/>
    </row>
    <row r="65" spans="2:8" ht="153.65" customHeight="1" x14ac:dyDescent="0.35">
      <c r="B65" s="295"/>
      <c r="C65" s="38" t="s">
        <v>170</v>
      </c>
      <c r="D65" s="39"/>
      <c r="E65" s="289"/>
      <c r="F65" s="289"/>
      <c r="G65" s="289"/>
      <c r="H65" s="40"/>
    </row>
    <row r="66" spans="2:8" ht="87" customHeight="1" x14ac:dyDescent="0.35">
      <c r="B66" s="295"/>
      <c r="C66" s="34" t="s">
        <v>171</v>
      </c>
      <c r="D66" s="35"/>
      <c r="E66" s="300"/>
      <c r="F66" s="300"/>
      <c r="G66" s="300"/>
      <c r="H66" s="36"/>
    </row>
    <row r="67" spans="2:8" ht="42" x14ac:dyDescent="0.35">
      <c r="B67" s="295"/>
      <c r="C67" s="38" t="s">
        <v>53</v>
      </c>
      <c r="D67" s="39"/>
      <c r="E67" s="289"/>
      <c r="F67" s="289"/>
      <c r="G67" s="289"/>
      <c r="H67" s="40"/>
    </row>
    <row r="68" spans="2:8" x14ac:dyDescent="0.35">
      <c r="B68" s="295"/>
      <c r="C68" s="88" t="s">
        <v>103</v>
      </c>
      <c r="D68" s="35">
        <f>SUM(D62:D67)</f>
        <v>0</v>
      </c>
      <c r="E68" s="303"/>
      <c r="F68" s="304"/>
      <c r="G68" s="305"/>
      <c r="H68" s="36"/>
    </row>
    <row r="69" spans="2:8" ht="26.5" thickBot="1" x14ac:dyDescent="0.65">
      <c r="B69" s="10"/>
      <c r="C69" s="44"/>
      <c r="D69" s="45"/>
      <c r="E69" s="46"/>
      <c r="H69" s="46"/>
    </row>
    <row r="70" spans="2:8" ht="28" x14ac:dyDescent="0.35">
      <c r="B70" s="53"/>
      <c r="C70" s="127" t="s">
        <v>0</v>
      </c>
      <c r="D70" s="87" t="s">
        <v>106</v>
      </c>
      <c r="E70" s="317" t="s">
        <v>2</v>
      </c>
      <c r="F70" s="318"/>
      <c r="G70" s="319"/>
      <c r="H70" s="139" t="s">
        <v>4</v>
      </c>
    </row>
    <row r="71" spans="2:8" ht="106" customHeight="1" x14ac:dyDescent="0.35">
      <c r="B71" s="295" t="s">
        <v>57</v>
      </c>
      <c r="C71" s="34" t="s">
        <v>58</v>
      </c>
      <c r="D71" s="35">
        <v>0</v>
      </c>
      <c r="E71" s="300"/>
      <c r="F71" s="300"/>
      <c r="G71" s="300"/>
      <c r="H71" s="36"/>
    </row>
    <row r="72" spans="2:8" ht="28" x14ac:dyDescent="0.35">
      <c r="B72" s="295"/>
      <c r="C72" s="38" t="s">
        <v>60</v>
      </c>
      <c r="D72" s="39"/>
      <c r="E72" s="289"/>
      <c r="F72" s="289"/>
      <c r="G72" s="289"/>
      <c r="H72" s="40"/>
    </row>
    <row r="73" spans="2:8" ht="84" x14ac:dyDescent="0.35">
      <c r="B73" s="295"/>
      <c r="C73" s="34" t="s">
        <v>63</v>
      </c>
      <c r="D73" s="35"/>
      <c r="E73" s="300"/>
      <c r="F73" s="300"/>
      <c r="G73" s="300"/>
      <c r="H73" s="36"/>
    </row>
    <row r="74" spans="2:8" ht="28" x14ac:dyDescent="0.35">
      <c r="B74" s="295"/>
      <c r="C74" s="38" t="s">
        <v>65</v>
      </c>
      <c r="D74" s="39"/>
      <c r="E74" s="289"/>
      <c r="F74" s="289"/>
      <c r="G74" s="289"/>
      <c r="H74" s="40"/>
    </row>
    <row r="75" spans="2:8" x14ac:dyDescent="0.35">
      <c r="B75" s="295"/>
      <c r="C75" s="34" t="s">
        <v>59</v>
      </c>
      <c r="D75" s="35"/>
      <c r="E75" s="300"/>
      <c r="F75" s="300"/>
      <c r="G75" s="300"/>
      <c r="H75" s="36"/>
    </row>
    <row r="76" spans="2:8" ht="26.15" customHeight="1" x14ac:dyDescent="0.35">
      <c r="B76" s="295"/>
      <c r="C76" s="142" t="s">
        <v>103</v>
      </c>
      <c r="D76" s="143">
        <f>SUM(D71:D75)</f>
        <v>0</v>
      </c>
      <c r="E76" s="315"/>
      <c r="F76" s="315"/>
      <c r="G76" s="315"/>
      <c r="H76" s="144"/>
    </row>
    <row r="77" spans="2:8" ht="15" thickBot="1" x14ac:dyDescent="0.4">
      <c r="B77" s="57"/>
      <c r="C77" s="58"/>
      <c r="D77" s="30"/>
      <c r="E77" s="28"/>
      <c r="H77" s="28"/>
    </row>
    <row r="78" spans="2:8" ht="28.5" thickBot="1" x14ac:dyDescent="0.4">
      <c r="B78" s="53"/>
      <c r="C78" s="78" t="s">
        <v>0</v>
      </c>
      <c r="D78" s="87" t="s">
        <v>106</v>
      </c>
      <c r="E78" s="342" t="s">
        <v>2</v>
      </c>
      <c r="F78" s="342"/>
      <c r="G78" s="342"/>
      <c r="H78" s="78" t="s">
        <v>4</v>
      </c>
    </row>
    <row r="79" spans="2:8" ht="48" customHeight="1" x14ac:dyDescent="0.35">
      <c r="B79" s="297" t="s">
        <v>66</v>
      </c>
      <c r="C79" s="38" t="s">
        <v>67</v>
      </c>
      <c r="D79" s="39"/>
      <c r="E79" s="289"/>
      <c r="F79" s="289"/>
      <c r="G79" s="289"/>
      <c r="H79" s="40"/>
    </row>
    <row r="80" spans="2:8" ht="85" customHeight="1" x14ac:dyDescent="0.35">
      <c r="B80" s="298"/>
      <c r="C80" s="34" t="s">
        <v>68</v>
      </c>
      <c r="D80" s="35"/>
      <c r="E80" s="300"/>
      <c r="F80" s="300"/>
      <c r="G80" s="300"/>
      <c r="H80" s="36"/>
    </row>
    <row r="81" spans="1:10" ht="72" customHeight="1" x14ac:dyDescent="0.35">
      <c r="B81" s="298"/>
      <c r="C81" s="38" t="s">
        <v>70</v>
      </c>
      <c r="D81" s="39"/>
      <c r="E81" s="289"/>
      <c r="F81" s="289"/>
      <c r="G81" s="289"/>
      <c r="H81" s="40"/>
    </row>
    <row r="82" spans="1:10" ht="47.15" customHeight="1" x14ac:dyDescent="0.35">
      <c r="B82" s="298"/>
      <c r="C82" s="34" t="s">
        <v>69</v>
      </c>
      <c r="D82" s="35"/>
      <c r="E82" s="300"/>
      <c r="F82" s="300"/>
      <c r="G82" s="300"/>
      <c r="H82" s="36"/>
    </row>
    <row r="83" spans="1:10" ht="43" customHeight="1" x14ac:dyDescent="0.35">
      <c r="B83" s="298"/>
      <c r="C83" s="38" t="s">
        <v>176</v>
      </c>
      <c r="D83" s="39"/>
      <c r="E83" s="289"/>
      <c r="F83" s="289"/>
      <c r="G83" s="289"/>
      <c r="H83" s="40"/>
    </row>
    <row r="84" spans="1:10" ht="117.65" customHeight="1" thickBot="1" x14ac:dyDescent="0.4">
      <c r="B84" s="299"/>
      <c r="C84" s="34" t="s">
        <v>71</v>
      </c>
      <c r="D84" s="35"/>
      <c r="E84" s="300"/>
      <c r="F84" s="300"/>
      <c r="G84" s="300"/>
      <c r="H84" s="36"/>
    </row>
    <row r="85" spans="1:10" x14ac:dyDescent="0.35">
      <c r="B85" s="57"/>
      <c r="C85" s="142" t="s">
        <v>103</v>
      </c>
      <c r="D85" s="143">
        <f>SUM(D79:D84)</f>
        <v>0</v>
      </c>
      <c r="E85" s="315"/>
      <c r="F85" s="315"/>
      <c r="G85" s="315"/>
      <c r="H85" s="144"/>
    </row>
    <row r="86" spans="1:10" ht="15" thickBot="1" x14ac:dyDescent="0.4">
      <c r="B86" s="57"/>
      <c r="C86" s="58"/>
      <c r="D86" s="30"/>
      <c r="E86" s="28"/>
      <c r="H86" s="28"/>
    </row>
    <row r="87" spans="1:10" ht="28.5" thickBot="1" x14ac:dyDescent="0.4">
      <c r="B87" s="53"/>
      <c r="C87" s="127" t="s">
        <v>0</v>
      </c>
      <c r="D87" s="87" t="s">
        <v>106</v>
      </c>
      <c r="E87" s="361" t="s">
        <v>2</v>
      </c>
      <c r="F87" s="362"/>
      <c r="G87" s="363"/>
      <c r="H87" s="139" t="s">
        <v>4</v>
      </c>
    </row>
    <row r="88" spans="1:10" ht="83.15" customHeight="1" x14ac:dyDescent="0.35">
      <c r="B88" s="286" t="s">
        <v>100</v>
      </c>
      <c r="C88" s="55" t="s">
        <v>99</v>
      </c>
      <c r="D88" s="260"/>
      <c r="E88" s="348"/>
      <c r="F88" s="348"/>
      <c r="G88" s="348"/>
      <c r="H88" s="224"/>
    </row>
    <row r="89" spans="1:10" ht="90.65" customHeight="1" thickBot="1" x14ac:dyDescent="0.4">
      <c r="B89" s="287"/>
      <c r="C89" s="52" t="s">
        <v>107</v>
      </c>
      <c r="D89" s="261"/>
      <c r="E89" s="369"/>
      <c r="F89" s="369"/>
      <c r="G89" s="369"/>
      <c r="H89" s="262"/>
    </row>
    <row r="90" spans="1:10" x14ac:dyDescent="0.35">
      <c r="C90" s="257" t="s">
        <v>103</v>
      </c>
      <c r="D90" s="258">
        <f>D88+D89</f>
        <v>0</v>
      </c>
      <c r="E90" s="368"/>
      <c r="F90" s="368"/>
      <c r="G90" s="368"/>
      <c r="H90" s="259"/>
    </row>
    <row r="93" spans="1:10" x14ac:dyDescent="0.35">
      <c r="A93" s="28"/>
      <c r="B93" s="28"/>
      <c r="C93" s="28"/>
      <c r="D93" s="28"/>
      <c r="E93" s="28"/>
      <c r="F93" s="321"/>
      <c r="G93" s="321"/>
      <c r="H93" s="321"/>
      <c r="I93" s="321"/>
      <c r="J93" s="93"/>
    </row>
    <row r="94" spans="1:10" ht="30.65" customHeight="1" x14ac:dyDescent="0.35">
      <c r="B94" s="89" t="s">
        <v>46</v>
      </c>
      <c r="C94" s="90"/>
      <c r="D94" s="91"/>
      <c r="E94" s="92">
        <f>Tableau3364913172125293339444856[[#Totals],[Note 
pondérée]]+F34+Tableau338271216202428323743475159[[#Totals],[Note 
pondérée]]+Tableau33861115192327313541465058[[#Totals],[Note 
pondérée]]</f>
        <v>0</v>
      </c>
      <c r="F94" s="93"/>
      <c r="G94" s="28"/>
      <c r="H94" s="29"/>
      <c r="I94" s="29"/>
      <c r="J94" s="28"/>
    </row>
    <row r="95" spans="1:10" ht="34.5" customHeight="1" x14ac:dyDescent="0.35">
      <c r="B95" s="94" t="s">
        <v>47</v>
      </c>
      <c r="C95" s="95"/>
      <c r="D95" s="96"/>
      <c r="E95" s="92">
        <f>F56</f>
        <v>12.5</v>
      </c>
      <c r="F95" s="28"/>
      <c r="G95" s="28"/>
      <c r="H95" s="29"/>
    </row>
    <row r="96" spans="1:10" ht="30.65" customHeight="1" x14ac:dyDescent="0.35">
      <c r="B96" s="94" t="s">
        <v>48</v>
      </c>
      <c r="C96" s="95"/>
      <c r="D96" s="96"/>
      <c r="E96" s="92">
        <f>D68+D76+D85+D90</f>
        <v>0</v>
      </c>
      <c r="F96" s="28"/>
      <c r="G96" s="28"/>
      <c r="H96" s="28"/>
    </row>
    <row r="97" spans="2:8" ht="27.65" customHeight="1" x14ac:dyDescent="0.35">
      <c r="B97" s="73" t="s">
        <v>49</v>
      </c>
      <c r="C97" s="74"/>
      <c r="D97" s="75"/>
      <c r="E97" s="92">
        <f>SUM(E94:E96)</f>
        <v>12.5</v>
      </c>
      <c r="F97" s="28"/>
      <c r="G97" s="28"/>
      <c r="H97" s="29"/>
    </row>
    <row r="100" spans="2:8" ht="32.5" customHeight="1" x14ac:dyDescent="0.35">
      <c r="B100" s="328" t="s">
        <v>110</v>
      </c>
      <c r="C100" s="329"/>
      <c r="D100" s="330"/>
      <c r="E100" s="99">
        <f>E94+E95</f>
        <v>12.5</v>
      </c>
    </row>
    <row r="101" spans="2:8" ht="71.5" customHeight="1" x14ac:dyDescent="0.35">
      <c r="B101" s="97" t="s">
        <v>112</v>
      </c>
      <c r="C101" s="329" t="s">
        <v>113</v>
      </c>
      <c r="D101" s="330"/>
      <c r="E101" s="98" t="s">
        <v>116</v>
      </c>
    </row>
    <row r="102" spans="2:8" ht="28.5" customHeight="1" x14ac:dyDescent="0.35">
      <c r="B102" s="333" t="s">
        <v>109</v>
      </c>
      <c r="C102" s="331" t="s">
        <v>114</v>
      </c>
      <c r="D102" s="332"/>
      <c r="E102" s="80"/>
    </row>
    <row r="103" spans="2:8" ht="28.5" customHeight="1" x14ac:dyDescent="0.35">
      <c r="B103" s="334"/>
      <c r="C103" s="331" t="s">
        <v>139</v>
      </c>
      <c r="D103" s="332"/>
      <c r="E103" s="80"/>
    </row>
    <row r="104" spans="2:8" ht="28.5" customHeight="1" x14ac:dyDescent="0.35">
      <c r="B104" s="333" t="s">
        <v>111</v>
      </c>
      <c r="C104" s="331" t="s">
        <v>117</v>
      </c>
      <c r="D104" s="332"/>
      <c r="E104" s="80"/>
    </row>
    <row r="105" spans="2:8" ht="21.65" customHeight="1" x14ac:dyDescent="0.35">
      <c r="B105" s="334"/>
      <c r="C105" s="331" t="s">
        <v>140</v>
      </c>
      <c r="D105" s="332"/>
      <c r="E105" s="80"/>
    </row>
    <row r="106" spans="2:8" ht="21.65" customHeight="1" x14ac:dyDescent="0.35">
      <c r="B106" s="333" t="s">
        <v>108</v>
      </c>
      <c r="C106" s="331" t="s">
        <v>118</v>
      </c>
      <c r="D106" s="332"/>
      <c r="E106" s="80"/>
    </row>
    <row r="107" spans="2:8" ht="30.65" customHeight="1" x14ac:dyDescent="0.35">
      <c r="B107" s="334"/>
      <c r="C107" s="331" t="s">
        <v>141</v>
      </c>
      <c r="D107" s="332"/>
      <c r="E107" s="80"/>
    </row>
    <row r="108" spans="2:8" ht="29.15" customHeight="1" x14ac:dyDescent="0.35">
      <c r="B108" s="28"/>
      <c r="C108" s="28"/>
      <c r="D108" s="28"/>
      <c r="E108" s="28"/>
      <c r="F108" s="28"/>
      <c r="G108" s="28"/>
      <c r="H108" s="29"/>
    </row>
    <row r="109" spans="2:8" x14ac:dyDescent="0.35">
      <c r="B109" s="28"/>
      <c r="C109" s="33"/>
      <c r="D109" s="30"/>
      <c r="E109" s="30"/>
      <c r="F109" s="30"/>
      <c r="G109" s="28"/>
      <c r="H109" s="28"/>
    </row>
    <row r="110" spans="2:8" ht="15" customHeight="1" x14ac:dyDescent="0.35">
      <c r="B110" s="335" t="s">
        <v>45</v>
      </c>
      <c r="C110" s="338"/>
      <c r="D110" s="338"/>
      <c r="E110" s="338"/>
      <c r="F110" s="338"/>
      <c r="G110" s="338"/>
      <c r="H110" s="338"/>
    </row>
    <row r="111" spans="2:8" x14ac:dyDescent="0.35">
      <c r="B111" s="336"/>
      <c r="C111" s="338"/>
      <c r="D111" s="338"/>
      <c r="E111" s="338"/>
      <c r="F111" s="338"/>
      <c r="G111" s="338"/>
      <c r="H111" s="338"/>
    </row>
    <row r="112" spans="2:8" x14ac:dyDescent="0.35">
      <c r="B112" s="336"/>
      <c r="C112" s="338"/>
      <c r="D112" s="338"/>
      <c r="E112" s="338"/>
      <c r="F112" s="338"/>
      <c r="G112" s="338"/>
      <c r="H112" s="338"/>
    </row>
    <row r="113" spans="2:8" x14ac:dyDescent="0.35">
      <c r="B113" s="336"/>
      <c r="C113" s="338"/>
      <c r="D113" s="338"/>
      <c r="E113" s="338"/>
      <c r="F113" s="338"/>
      <c r="G113" s="338"/>
      <c r="H113" s="338"/>
    </row>
    <row r="114" spans="2:8" x14ac:dyDescent="0.35">
      <c r="B114" s="337"/>
      <c r="C114" s="338"/>
      <c r="D114" s="338"/>
      <c r="E114" s="338"/>
      <c r="F114" s="338"/>
      <c r="G114" s="338"/>
      <c r="H114" s="338"/>
    </row>
    <row r="115" spans="2:8" ht="15.75" customHeight="1" x14ac:dyDescent="0.35">
      <c r="B115" s="28"/>
      <c r="C115" s="33"/>
      <c r="D115" s="30"/>
      <c r="E115" s="30"/>
      <c r="F115" s="30"/>
      <c r="G115" s="28"/>
      <c r="H115" s="28"/>
    </row>
    <row r="116" spans="2:8" x14ac:dyDescent="0.35">
      <c r="B116" s="28"/>
      <c r="C116" s="33"/>
      <c r="D116" s="30"/>
      <c r="E116" s="30"/>
      <c r="F116" s="30"/>
      <c r="G116" s="28"/>
      <c r="H116" s="28"/>
    </row>
    <row r="117" spans="2:8" ht="22.5" customHeight="1" x14ac:dyDescent="0.35">
      <c r="B117" s="72" t="s">
        <v>17</v>
      </c>
      <c r="C117" s="320"/>
      <c r="D117" s="320"/>
      <c r="E117" s="320"/>
      <c r="F117" s="320"/>
      <c r="G117" s="320"/>
      <c r="H117" s="320"/>
    </row>
    <row r="118" spans="2:8" ht="20.25" customHeight="1" x14ac:dyDescent="0.35">
      <c r="B118" s="72" t="s">
        <v>8</v>
      </c>
      <c r="C118" s="320"/>
      <c r="D118" s="320"/>
      <c r="E118" s="320"/>
      <c r="F118" s="320"/>
      <c r="G118" s="320"/>
      <c r="H118" s="320"/>
    </row>
    <row r="119" spans="2:8" ht="18" customHeight="1" x14ac:dyDescent="0.35">
      <c r="B119" s="72" t="s">
        <v>20</v>
      </c>
      <c r="C119" s="320"/>
      <c r="D119" s="320"/>
      <c r="E119" s="320"/>
      <c r="F119" s="320"/>
      <c r="G119" s="320"/>
      <c r="H119" s="320"/>
    </row>
    <row r="120" spans="2:8" ht="15.75" customHeight="1" x14ac:dyDescent="0.35">
      <c r="B120" s="72" t="s">
        <v>9</v>
      </c>
      <c r="C120" s="320"/>
      <c r="D120" s="320"/>
      <c r="E120" s="320"/>
      <c r="F120" s="320"/>
      <c r="G120" s="320"/>
      <c r="H120" s="320"/>
    </row>
    <row r="121" spans="2:8" ht="25" customHeight="1" x14ac:dyDescent="0.35">
      <c r="B121" s="72" t="s">
        <v>10</v>
      </c>
      <c r="C121" s="320"/>
      <c r="D121" s="320"/>
      <c r="E121" s="320"/>
      <c r="F121" s="320"/>
      <c r="G121" s="320"/>
      <c r="H121" s="320"/>
    </row>
    <row r="122" spans="2:8" ht="25" customHeight="1" x14ac:dyDescent="0.35">
      <c r="B122" s="72" t="s">
        <v>11</v>
      </c>
      <c r="C122" s="320"/>
      <c r="D122" s="320"/>
      <c r="E122" s="320"/>
      <c r="F122" s="320"/>
      <c r="G122" s="320"/>
      <c r="H122" s="320"/>
    </row>
    <row r="123" spans="2:8" ht="87" customHeight="1" x14ac:dyDescent="0.35">
      <c r="B123" s="76" t="s">
        <v>18</v>
      </c>
      <c r="C123" s="327" t="s">
        <v>13</v>
      </c>
      <c r="D123" s="327"/>
      <c r="E123" s="327"/>
      <c r="F123" s="327"/>
      <c r="G123" s="327"/>
      <c r="H123" s="327"/>
    </row>
    <row r="124" spans="2:8" ht="50.15" customHeight="1" x14ac:dyDescent="0.35">
      <c r="B124" s="72" t="s">
        <v>12</v>
      </c>
      <c r="C124" s="320"/>
      <c r="D124" s="320"/>
      <c r="E124" s="320"/>
      <c r="F124" s="320"/>
      <c r="G124" s="320"/>
      <c r="H124" s="320"/>
    </row>
    <row r="125" spans="2:8" x14ac:dyDescent="0.35">
      <c r="B125" s="28"/>
      <c r="C125" s="28"/>
      <c r="D125" s="28"/>
      <c r="E125" s="28"/>
      <c r="F125" s="28"/>
      <c r="G125" s="28"/>
      <c r="H125" s="28"/>
    </row>
  </sheetData>
  <mergeCells count="76">
    <mergeCell ref="C121:H121"/>
    <mergeCell ref="C122:H122"/>
    <mergeCell ref="C123:H123"/>
    <mergeCell ref="C124:H124"/>
    <mergeCell ref="B110:B114"/>
    <mergeCell ref="C110:H114"/>
    <mergeCell ref="C117:H117"/>
    <mergeCell ref="C118:H118"/>
    <mergeCell ref="C119:H119"/>
    <mergeCell ref="C120:H120"/>
    <mergeCell ref="B104:B105"/>
    <mergeCell ref="C104:D104"/>
    <mergeCell ref="C105:D105"/>
    <mergeCell ref="B106:B107"/>
    <mergeCell ref="C106:D106"/>
    <mergeCell ref="C107:D107"/>
    <mergeCell ref="F93:G93"/>
    <mergeCell ref="H93:I93"/>
    <mergeCell ref="B100:D100"/>
    <mergeCell ref="C101:D101"/>
    <mergeCell ref="B102:B103"/>
    <mergeCell ref="C102:D102"/>
    <mergeCell ref="C103:D103"/>
    <mergeCell ref="E90:G90"/>
    <mergeCell ref="E76:G76"/>
    <mergeCell ref="E78:G78"/>
    <mergeCell ref="B79:B84"/>
    <mergeCell ref="E79:G79"/>
    <mergeCell ref="E80:G80"/>
    <mergeCell ref="E81:G81"/>
    <mergeCell ref="E82:G82"/>
    <mergeCell ref="E83:G83"/>
    <mergeCell ref="E84:G84"/>
    <mergeCell ref="E85:G85"/>
    <mergeCell ref="E87:G87"/>
    <mergeCell ref="B88:B89"/>
    <mergeCell ref="E88:G88"/>
    <mergeCell ref="E89:G89"/>
    <mergeCell ref="E70:G70"/>
    <mergeCell ref="B71:B76"/>
    <mergeCell ref="E71:G71"/>
    <mergeCell ref="E72:G72"/>
    <mergeCell ref="E73:G73"/>
    <mergeCell ref="E74:G74"/>
    <mergeCell ref="E75:G75"/>
    <mergeCell ref="B38:B41"/>
    <mergeCell ref="B44:B47"/>
    <mergeCell ref="B52:B56"/>
    <mergeCell ref="E61:G61"/>
    <mergeCell ref="B62:B68"/>
    <mergeCell ref="E62:G62"/>
    <mergeCell ref="E63:G63"/>
    <mergeCell ref="E64:G64"/>
    <mergeCell ref="E65:G65"/>
    <mergeCell ref="E66:G66"/>
    <mergeCell ref="E67:G67"/>
    <mergeCell ref="E68:G68"/>
    <mergeCell ref="B28:B34"/>
    <mergeCell ref="A7:B7"/>
    <mergeCell ref="C7:H7"/>
    <mergeCell ref="A8:B8"/>
    <mergeCell ref="C8:H8"/>
    <mergeCell ref="A9:B9"/>
    <mergeCell ref="C9:H9"/>
    <mergeCell ref="A10:B10"/>
    <mergeCell ref="C10:H10"/>
    <mergeCell ref="B12:H12"/>
    <mergeCell ref="A14:H15"/>
    <mergeCell ref="B21:B25"/>
    <mergeCell ref="A6:B6"/>
    <mergeCell ref="C6:H6"/>
    <mergeCell ref="A2:H2"/>
    <mergeCell ref="A4:B4"/>
    <mergeCell ref="C4:H4"/>
    <mergeCell ref="A5:B5"/>
    <mergeCell ref="C5:H5"/>
  </mergeCells>
  <pageMargins left="0.7" right="0.7" top="0.75" bottom="0.75" header="0.3" footer="0.3"/>
  <pageSetup paperSize="9" orientation="portrait" r:id="rId1"/>
  <drawing r:id="rId2"/>
  <tableParts count="4">
    <tablePart r:id="rId3"/>
    <tablePart r:id="rId4"/>
    <tablePart r:id="rId5"/>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4F6A7F-F074-440D-952E-517C7721D132}">
  <dimension ref="A1:R127"/>
  <sheetViews>
    <sheetView topLeftCell="A100" zoomScale="80" zoomScaleNormal="80" workbookViewId="0">
      <selection activeCell="F109" sqref="F109"/>
    </sheetView>
  </sheetViews>
  <sheetFormatPr baseColWidth="10" defaultRowHeight="14.5" x14ac:dyDescent="0.35"/>
  <cols>
    <col min="1" max="1" width="27.7265625" customWidth="1"/>
    <col min="2" max="2" width="25.453125" customWidth="1"/>
    <col min="3" max="3" width="61.26953125" customWidth="1"/>
    <col min="5" max="5" width="18.1796875" customWidth="1"/>
    <col min="6" max="6" width="14.7265625" customWidth="1"/>
    <col min="7" max="7" width="15.7265625" customWidth="1"/>
    <col min="8" max="8" width="14.1796875" customWidth="1"/>
    <col min="13" max="13" width="65" customWidth="1"/>
  </cols>
  <sheetData>
    <row r="1" spans="1:8" ht="101.5" customHeight="1" x14ac:dyDescent="0.35"/>
    <row r="2" spans="1:8" ht="26" customHeight="1" x14ac:dyDescent="0.35">
      <c r="A2" s="314" t="s">
        <v>177</v>
      </c>
      <c r="B2" s="314"/>
      <c r="C2" s="314"/>
      <c r="D2" s="314"/>
      <c r="E2" s="314"/>
      <c r="F2" s="314"/>
      <c r="G2" s="314"/>
      <c r="H2" s="314"/>
    </row>
    <row r="3" spans="1:8" x14ac:dyDescent="0.35">
      <c r="A3" s="28"/>
      <c r="B3" s="29"/>
      <c r="C3" s="30"/>
      <c r="D3" s="30"/>
      <c r="E3" s="30"/>
      <c r="F3" s="28"/>
      <c r="G3" s="28"/>
      <c r="H3" s="28"/>
    </row>
    <row r="4" spans="1:8" x14ac:dyDescent="0.35">
      <c r="A4" s="309" t="s">
        <v>6</v>
      </c>
      <c r="B4" s="310"/>
      <c r="C4" s="313"/>
      <c r="D4" s="313"/>
      <c r="E4" s="313"/>
      <c r="F4" s="313"/>
      <c r="G4" s="313"/>
      <c r="H4" s="313"/>
    </row>
    <row r="5" spans="1:8" x14ac:dyDescent="0.35">
      <c r="A5" s="309" t="s">
        <v>7</v>
      </c>
      <c r="B5" s="310"/>
      <c r="C5" s="313"/>
      <c r="D5" s="313"/>
      <c r="E5" s="313"/>
      <c r="F5" s="313"/>
      <c r="G5" s="313"/>
      <c r="H5" s="313"/>
    </row>
    <row r="6" spans="1:8" x14ac:dyDescent="0.35">
      <c r="A6" s="309" t="s">
        <v>15</v>
      </c>
      <c r="B6" s="310"/>
      <c r="C6" s="313"/>
      <c r="D6" s="313"/>
      <c r="E6" s="313"/>
      <c r="F6" s="313"/>
      <c r="G6" s="313"/>
      <c r="H6" s="313"/>
    </row>
    <row r="7" spans="1:8" x14ac:dyDescent="0.35">
      <c r="A7" s="309" t="s">
        <v>21</v>
      </c>
      <c r="B7" s="310"/>
      <c r="C7" s="313"/>
      <c r="D7" s="313"/>
      <c r="E7" s="313"/>
      <c r="F7" s="313"/>
      <c r="G7" s="313"/>
      <c r="H7" s="313"/>
    </row>
    <row r="8" spans="1:8" x14ac:dyDescent="0.35">
      <c r="A8" s="309" t="s">
        <v>14</v>
      </c>
      <c r="B8" s="310"/>
      <c r="C8" s="313"/>
      <c r="D8" s="313"/>
      <c r="E8" s="313"/>
      <c r="F8" s="313"/>
      <c r="G8" s="313"/>
      <c r="H8" s="313"/>
    </row>
    <row r="9" spans="1:8" ht="30.75" customHeight="1" x14ac:dyDescent="0.35">
      <c r="A9" s="311" t="s">
        <v>19</v>
      </c>
      <c r="B9" s="312"/>
      <c r="C9" s="313"/>
      <c r="D9" s="313"/>
      <c r="E9" s="313"/>
      <c r="F9" s="313"/>
      <c r="G9" s="313"/>
      <c r="H9" s="313"/>
    </row>
    <row r="10" spans="1:8" x14ac:dyDescent="0.35">
      <c r="A10" s="309" t="s">
        <v>16</v>
      </c>
      <c r="B10" s="310"/>
      <c r="C10" s="313"/>
      <c r="D10" s="313"/>
      <c r="E10" s="313"/>
      <c r="F10" s="313"/>
      <c r="G10" s="313"/>
      <c r="H10" s="313"/>
    </row>
    <row r="11" spans="1:8" x14ac:dyDescent="0.35">
      <c r="A11" s="28"/>
      <c r="B11" s="29"/>
      <c r="C11" s="30"/>
      <c r="D11" s="30"/>
      <c r="E11" s="30"/>
      <c r="F11" s="28"/>
      <c r="G11" s="28"/>
      <c r="H11" s="28"/>
    </row>
    <row r="12" spans="1:8" ht="90" customHeight="1" x14ac:dyDescent="0.35">
      <c r="A12" s="31"/>
      <c r="B12" s="301" t="s">
        <v>52</v>
      </c>
      <c r="C12" s="301"/>
      <c r="D12" s="301"/>
      <c r="E12" s="301"/>
      <c r="F12" s="301"/>
      <c r="G12" s="301"/>
      <c r="H12" s="301"/>
    </row>
    <row r="13" spans="1:8" ht="29.25" customHeight="1" x14ac:dyDescent="0.35">
      <c r="A13" s="31"/>
      <c r="B13" s="32"/>
      <c r="C13" s="32"/>
      <c r="D13" s="32"/>
      <c r="E13" s="32"/>
      <c r="F13" s="32"/>
      <c r="G13" s="32"/>
      <c r="H13" s="28"/>
    </row>
    <row r="14" spans="1:8" ht="31.5" customHeight="1" x14ac:dyDescent="0.35">
      <c r="A14" s="302" t="s">
        <v>101</v>
      </c>
      <c r="B14" s="302"/>
      <c r="C14" s="302"/>
      <c r="D14" s="302"/>
      <c r="E14" s="302"/>
      <c r="F14" s="302"/>
      <c r="G14" s="302"/>
      <c r="H14" s="302"/>
    </row>
    <row r="15" spans="1:8" ht="177.65" customHeight="1" x14ac:dyDescent="0.35">
      <c r="A15" s="302"/>
      <c r="B15" s="302"/>
      <c r="C15" s="302"/>
      <c r="D15" s="302"/>
      <c r="E15" s="302"/>
      <c r="F15" s="302"/>
      <c r="G15" s="302"/>
      <c r="H15" s="302"/>
    </row>
    <row r="16" spans="1:8" x14ac:dyDescent="0.35">
      <c r="C16" s="1"/>
      <c r="D16" s="2"/>
      <c r="E16" s="2"/>
      <c r="F16" s="2"/>
    </row>
    <row r="17" spans="1:8" x14ac:dyDescent="0.35">
      <c r="C17" s="1"/>
      <c r="D17" s="2"/>
      <c r="E17" s="2"/>
      <c r="F17" s="2"/>
    </row>
    <row r="18" spans="1:8" ht="26" x14ac:dyDescent="0.6">
      <c r="B18" s="10" t="s">
        <v>32</v>
      </c>
      <c r="C18" s="4"/>
      <c r="D18" s="6"/>
      <c r="E18" s="6"/>
      <c r="F18" s="6"/>
      <c r="G18" s="3"/>
      <c r="H18" s="3"/>
    </row>
    <row r="19" spans="1:8" ht="26.5" thickBot="1" x14ac:dyDescent="0.65">
      <c r="B19" s="3"/>
      <c r="C19" s="4"/>
      <c r="D19" s="6"/>
      <c r="E19" s="6"/>
      <c r="F19" s="6"/>
      <c r="G19" s="3"/>
      <c r="H19" s="3"/>
    </row>
    <row r="20" spans="1:8" ht="62.5" thickBot="1" x14ac:dyDescent="0.4">
      <c r="A20" s="2"/>
      <c r="B20" s="151" t="s">
        <v>5</v>
      </c>
      <c r="C20" s="152" t="s">
        <v>0</v>
      </c>
      <c r="D20" s="153" t="s">
        <v>169</v>
      </c>
      <c r="E20" s="154" t="s">
        <v>1</v>
      </c>
      <c r="F20" s="155" t="s">
        <v>3</v>
      </c>
      <c r="G20" s="154" t="s">
        <v>2</v>
      </c>
      <c r="H20" s="156" t="s">
        <v>44</v>
      </c>
    </row>
    <row r="21" spans="1:8" ht="135" customHeight="1" x14ac:dyDescent="0.35">
      <c r="B21" s="295" t="s">
        <v>33</v>
      </c>
      <c r="C21" s="21" t="s">
        <v>64</v>
      </c>
      <c r="D21" s="22">
        <v>1.5</v>
      </c>
      <c r="E21" s="22">
        <v>2</v>
      </c>
      <c r="F21" s="22">
        <f>Tableau33649[[#This Row],[Pondération]]*Tableau33649[[#This Row],[Note (de 1 à 4)]]</f>
        <v>3</v>
      </c>
      <c r="G21" s="23"/>
      <c r="H21" s="24"/>
    </row>
    <row r="22" spans="1:8" ht="58.5" customHeight="1" x14ac:dyDescent="0.35">
      <c r="B22" s="295"/>
      <c r="C22" s="17" t="s">
        <v>29</v>
      </c>
      <c r="D22" s="18">
        <v>1.5</v>
      </c>
      <c r="E22" s="18">
        <v>2</v>
      </c>
      <c r="F22" s="18">
        <f>Tableau33649[[#This Row],[Pondération]]*Tableau33649[[#This Row],[Note (de 1 à 4)]]</f>
        <v>3</v>
      </c>
      <c r="G22" s="19"/>
      <c r="H22" s="20"/>
    </row>
    <row r="23" spans="1:8" ht="47.5" customHeight="1" x14ac:dyDescent="0.35">
      <c r="B23" s="295"/>
      <c r="C23" s="21" t="s">
        <v>30</v>
      </c>
      <c r="D23" s="22">
        <v>1.5</v>
      </c>
      <c r="E23" s="22">
        <v>2</v>
      </c>
      <c r="F23" s="22">
        <f>Tableau33649[[#This Row],[Pondération]]*Tableau33649[[#This Row],[Note (de 1 à 4)]]</f>
        <v>3</v>
      </c>
      <c r="G23" s="23"/>
      <c r="H23" s="24"/>
    </row>
    <row r="24" spans="1:8" ht="42" customHeight="1" x14ac:dyDescent="0.35">
      <c r="B24" s="295"/>
      <c r="C24" s="81" t="s">
        <v>92</v>
      </c>
      <c r="D24" s="22">
        <v>1.5</v>
      </c>
      <c r="E24" s="69">
        <v>2</v>
      </c>
      <c r="F24" s="69">
        <f>Tableau33649[[#This Row],[Pondération]]*Tableau33649[[#This Row],[Note (de 1 à 4)]]</f>
        <v>3</v>
      </c>
      <c r="G24" s="104"/>
      <c r="H24" s="105"/>
    </row>
    <row r="25" spans="1:8" ht="36" customHeight="1" x14ac:dyDescent="0.35">
      <c r="B25" s="295"/>
      <c r="C25" s="21" t="s">
        <v>102</v>
      </c>
      <c r="D25" s="22"/>
      <c r="E25" s="22"/>
      <c r="F25" s="113">
        <f>SUM(Tableau33649[Note 
pondérée])</f>
        <v>12</v>
      </c>
      <c r="G25" s="23"/>
      <c r="H25" s="23"/>
    </row>
    <row r="26" spans="1:8" ht="37" customHeight="1" thickBot="1" x14ac:dyDescent="0.65">
      <c r="B26" s="3"/>
      <c r="C26" s="4"/>
      <c r="D26" s="6"/>
      <c r="E26" s="6"/>
      <c r="F26" s="6"/>
      <c r="G26" s="3"/>
      <c r="H26" s="3"/>
    </row>
    <row r="27" spans="1:8" ht="74.5" customHeight="1" thickBot="1" x14ac:dyDescent="0.4">
      <c r="B27" s="151" t="s">
        <v>5</v>
      </c>
      <c r="C27" s="152" t="s">
        <v>0</v>
      </c>
      <c r="D27" s="153" t="s">
        <v>169</v>
      </c>
      <c r="E27" s="154" t="s">
        <v>1</v>
      </c>
      <c r="F27" s="155" t="s">
        <v>3</v>
      </c>
      <c r="G27" s="154" t="s">
        <v>2</v>
      </c>
      <c r="H27" s="156" t="s">
        <v>4</v>
      </c>
    </row>
    <row r="28" spans="1:8" ht="94.5" customHeight="1" thickBot="1" x14ac:dyDescent="0.4">
      <c r="B28" s="339" t="s">
        <v>91</v>
      </c>
      <c r="C28" s="108" t="s">
        <v>31</v>
      </c>
      <c r="D28" s="22">
        <v>1.5</v>
      </c>
      <c r="E28" s="109">
        <v>3</v>
      </c>
      <c r="F28" s="109">
        <f>Tableau342510[[#This Row],[Pondération]]*Tableau342510[[#This Row],[Note (de 1 à 4)]]</f>
        <v>4.5</v>
      </c>
      <c r="G28" s="110"/>
      <c r="H28" s="111"/>
    </row>
    <row r="29" spans="1:8" ht="102.65" customHeight="1" thickBot="1" x14ac:dyDescent="0.4">
      <c r="B29" s="298"/>
      <c r="C29" s="17" t="s">
        <v>94</v>
      </c>
      <c r="D29" s="22">
        <v>1.5</v>
      </c>
      <c r="E29" s="82">
        <v>1</v>
      </c>
      <c r="F29" s="157">
        <f>Tableau342510[[#This Row],[Pondération]]*Tableau342510[[#This Row],[Note (de 1 à 4)]]</f>
        <v>1.5</v>
      </c>
      <c r="G29" s="115"/>
      <c r="H29" s="158"/>
    </row>
    <row r="30" spans="1:8" ht="82" customHeight="1" thickBot="1" x14ac:dyDescent="0.4">
      <c r="B30" s="298"/>
      <c r="C30" s="21" t="s">
        <v>90</v>
      </c>
      <c r="D30" s="22">
        <v>1.5</v>
      </c>
      <c r="E30" s="22">
        <v>2</v>
      </c>
      <c r="F30" s="62">
        <f>Tableau342510[[#This Row],[Pondération]]*Tableau342510[[#This Row],[Note (de 1 à 4)]]</f>
        <v>3</v>
      </c>
      <c r="G30" s="23"/>
      <c r="H30" s="24"/>
    </row>
    <row r="31" spans="1:8" ht="73.5" customHeight="1" x14ac:dyDescent="0.35">
      <c r="B31" s="340"/>
      <c r="C31" s="116" t="s">
        <v>105</v>
      </c>
      <c r="D31" s="22">
        <v>1.5</v>
      </c>
      <c r="E31" s="82">
        <v>2</v>
      </c>
      <c r="F31" s="157">
        <f>Tableau342510[[#This Row],[Pondération]]*Tableau342510[[#This Row],[Note (de 1 à 4)]]</f>
        <v>3</v>
      </c>
      <c r="G31" s="115"/>
      <c r="H31" s="158"/>
    </row>
    <row r="32" spans="1:8" ht="79.5" customHeight="1" thickBot="1" x14ac:dyDescent="0.4">
      <c r="B32" s="340"/>
      <c r="C32" s="21" t="s">
        <v>175</v>
      </c>
      <c r="D32" s="22">
        <v>1.5</v>
      </c>
      <c r="E32" s="113">
        <v>3</v>
      </c>
      <c r="F32" s="113">
        <f>SUM(F26:F31)</f>
        <v>12</v>
      </c>
      <c r="G32" s="114"/>
      <c r="H32" s="159"/>
    </row>
    <row r="33" spans="2:18" ht="63" customHeight="1" x14ac:dyDescent="0.35">
      <c r="B33" s="340"/>
      <c r="C33" s="112" t="s">
        <v>87</v>
      </c>
      <c r="D33" s="22">
        <v>1.5</v>
      </c>
      <c r="E33" s="18">
        <v>3</v>
      </c>
      <c r="F33" s="70">
        <f>Tableau342510[[#This Row],[Pondération]]*Tableau342510[[#This Row],[Note (de 1 à 4)]]</f>
        <v>4.5</v>
      </c>
      <c r="G33" s="19"/>
      <c r="H33" s="20"/>
    </row>
    <row r="34" spans="2:18" ht="27" customHeight="1" thickBot="1" x14ac:dyDescent="0.4">
      <c r="B34" s="293"/>
      <c r="C34" s="65" t="s">
        <v>103</v>
      </c>
      <c r="D34" s="66"/>
      <c r="E34" s="66"/>
      <c r="F34" s="66">
        <f t="shared" ref="F34" si="0">SUM(F28:F33)</f>
        <v>28.5</v>
      </c>
      <c r="G34" s="67"/>
      <c r="H34" s="68"/>
    </row>
    <row r="35" spans="2:18" x14ac:dyDescent="0.35">
      <c r="C35" s="5"/>
      <c r="D35" s="2"/>
      <c r="E35" s="2"/>
      <c r="F35" s="2"/>
    </row>
    <row r="36" spans="2:18" ht="16" thickBot="1" x14ac:dyDescent="0.4">
      <c r="F36" s="11"/>
    </row>
    <row r="37" spans="2:18" ht="31" x14ac:dyDescent="0.35">
      <c r="B37" s="119" t="s">
        <v>5</v>
      </c>
      <c r="C37" s="120" t="s">
        <v>0</v>
      </c>
      <c r="D37" s="83" t="s">
        <v>169</v>
      </c>
      <c r="E37" s="121" t="s">
        <v>1</v>
      </c>
      <c r="F37" s="120" t="s">
        <v>3</v>
      </c>
      <c r="G37" s="121" t="s">
        <v>2</v>
      </c>
      <c r="H37" s="122" t="s">
        <v>4</v>
      </c>
    </row>
    <row r="38" spans="2:18" ht="90.65" customHeight="1" x14ac:dyDescent="0.35">
      <c r="B38" s="295" t="s">
        <v>22</v>
      </c>
      <c r="C38" s="21" t="s">
        <v>27</v>
      </c>
      <c r="D38" s="22">
        <v>1.5</v>
      </c>
      <c r="E38" s="22">
        <v>1</v>
      </c>
      <c r="F38" s="22">
        <f>Tableau3382712[[#This Row],[Note (de 1 à 4)]]*Tableau3382712[[#This Row],[Pondération]]</f>
        <v>1.5</v>
      </c>
      <c r="G38" s="23"/>
      <c r="H38" s="23"/>
    </row>
    <row r="39" spans="2:18" ht="87" customHeight="1" x14ac:dyDescent="0.35">
      <c r="B39" s="295"/>
      <c r="C39" s="17" t="s">
        <v>26</v>
      </c>
      <c r="D39" s="22">
        <v>1.5</v>
      </c>
      <c r="E39" s="18">
        <v>2</v>
      </c>
      <c r="F39" s="18">
        <f>Tableau3382712[[#This Row],[Note (de 1 à 4)]]*Tableau3382712[[#This Row],[Pondération]]</f>
        <v>3</v>
      </c>
      <c r="G39" s="19"/>
      <c r="H39" s="19"/>
    </row>
    <row r="40" spans="2:18" ht="67" customHeight="1" x14ac:dyDescent="0.35">
      <c r="B40" s="295"/>
      <c r="C40" s="21" t="s">
        <v>25</v>
      </c>
      <c r="D40" s="22">
        <v>1.5</v>
      </c>
      <c r="E40" s="22">
        <v>2</v>
      </c>
      <c r="F40" s="22">
        <f>Tableau3382712[[#This Row],[Note (de 1 à 4)]]*Tableau3382712[[#This Row],[Pondération]]</f>
        <v>3</v>
      </c>
      <c r="G40" s="23"/>
      <c r="H40" s="23"/>
    </row>
    <row r="41" spans="2:18" ht="47.5" customHeight="1" x14ac:dyDescent="0.35">
      <c r="B41" s="295"/>
      <c r="C41" s="17" t="s">
        <v>103</v>
      </c>
      <c r="D41" s="18"/>
      <c r="E41" s="18"/>
      <c r="F41" s="82">
        <f>SUM(F38:F40)</f>
        <v>7.5</v>
      </c>
      <c r="G41" s="19"/>
      <c r="H41" s="19"/>
    </row>
    <row r="42" spans="2:18" ht="74.150000000000006" customHeight="1" thickBot="1" x14ac:dyDescent="0.4">
      <c r="C42" s="2"/>
      <c r="D42" s="2"/>
      <c r="E42" s="2"/>
      <c r="F42" s="9"/>
      <c r="G42" s="8"/>
      <c r="H42" s="7"/>
    </row>
    <row r="43" spans="2:18" ht="109.5" customHeight="1" x14ac:dyDescent="0.35">
      <c r="B43" s="12" t="s">
        <v>5</v>
      </c>
      <c r="C43" s="13" t="s">
        <v>0</v>
      </c>
      <c r="D43" s="83" t="s">
        <v>169</v>
      </c>
      <c r="E43" s="15" t="s">
        <v>1</v>
      </c>
      <c r="F43" s="14" t="s">
        <v>3</v>
      </c>
      <c r="G43" s="15" t="s">
        <v>2</v>
      </c>
      <c r="H43" s="16" t="s">
        <v>4</v>
      </c>
    </row>
    <row r="44" spans="2:18" ht="81" customHeight="1" x14ac:dyDescent="0.35">
      <c r="B44" s="341" t="s">
        <v>23</v>
      </c>
      <c r="C44" s="21" t="s">
        <v>24</v>
      </c>
      <c r="D44" s="22">
        <v>1.5</v>
      </c>
      <c r="E44" s="113">
        <v>1</v>
      </c>
      <c r="F44" s="113">
        <f>Tableau338611[[#This Row],[Note (de 1 à 4)]]*Tableau338611[[#This Row],[Pondération]]</f>
        <v>1.5</v>
      </c>
      <c r="G44" s="114"/>
      <c r="H44" s="114"/>
    </row>
    <row r="45" spans="2:18" ht="115.5" customHeight="1" x14ac:dyDescent="0.35">
      <c r="B45" s="341"/>
      <c r="C45" s="17" t="s">
        <v>28</v>
      </c>
      <c r="D45" s="22">
        <v>1.5</v>
      </c>
      <c r="E45" s="82">
        <v>3</v>
      </c>
      <c r="F45" s="82">
        <f>Tableau338611[[#This Row],[Note (de 1 à 4)]]*Tableau338611[[#This Row],[Pondération]]</f>
        <v>4.5</v>
      </c>
      <c r="G45" s="115"/>
      <c r="H45" s="115"/>
    </row>
    <row r="46" spans="2:18" ht="96" customHeight="1" x14ac:dyDescent="0.35">
      <c r="B46" s="341"/>
      <c r="C46" s="21" t="s">
        <v>95</v>
      </c>
      <c r="D46" s="22">
        <v>1.5</v>
      </c>
      <c r="E46" s="113">
        <v>2</v>
      </c>
      <c r="F46" s="113">
        <f>Tableau338611[[#This Row],[Note (de 1 à 4)]]*Tableau338611[[#This Row],[Pondération]]</f>
        <v>3</v>
      </c>
      <c r="G46" s="114"/>
      <c r="H46" s="114"/>
    </row>
    <row r="47" spans="2:18" ht="42.65" customHeight="1" x14ac:dyDescent="0.35">
      <c r="B47" s="341"/>
      <c r="C47" s="17" t="s">
        <v>103</v>
      </c>
      <c r="D47" s="82"/>
      <c r="E47" s="82"/>
      <c r="F47" s="123">
        <f>SUM(Tableau338611[Note 
pondérée])</f>
        <v>9</v>
      </c>
      <c r="G47" s="124"/>
      <c r="H47" s="125"/>
    </row>
    <row r="48" spans="2:18" x14ac:dyDescent="0.35">
      <c r="C48" s="5"/>
      <c r="D48" s="2"/>
      <c r="E48" s="2"/>
      <c r="F48" s="2"/>
      <c r="L48" s="57"/>
      <c r="M48" s="58"/>
      <c r="N48" s="30"/>
      <c r="O48" s="30"/>
      <c r="P48" s="30"/>
      <c r="Q48" s="28"/>
      <c r="R48" s="28"/>
    </row>
    <row r="50" spans="2:16" ht="26" x14ac:dyDescent="0.6">
      <c r="B50" s="85" t="s">
        <v>51</v>
      </c>
      <c r="C50" s="85"/>
    </row>
    <row r="51" spans="2:16" ht="15" thickBot="1" x14ac:dyDescent="0.4"/>
    <row r="52" spans="2:16" ht="31" x14ac:dyDescent="0.35">
      <c r="B52" s="306" t="s">
        <v>127</v>
      </c>
      <c r="C52" s="126" t="s">
        <v>0</v>
      </c>
      <c r="D52" s="127" t="s">
        <v>169</v>
      </c>
      <c r="E52" s="128" t="s">
        <v>1</v>
      </c>
      <c r="F52" s="126" t="s">
        <v>3</v>
      </c>
      <c r="G52" s="128" t="s">
        <v>2</v>
      </c>
      <c r="H52" s="129" t="s">
        <v>4</v>
      </c>
    </row>
    <row r="53" spans="2:16" ht="56" x14ac:dyDescent="0.35">
      <c r="B53" s="307"/>
      <c r="C53" s="160" t="s">
        <v>93</v>
      </c>
      <c r="D53" s="383">
        <v>2.5</v>
      </c>
      <c r="E53" s="131">
        <v>1</v>
      </c>
      <c r="F53" s="131">
        <f t="shared" ref="F53:F57" si="1">D53*E53</f>
        <v>2.5</v>
      </c>
      <c r="G53" s="19"/>
      <c r="H53" s="20"/>
      <c r="M53" s="100"/>
      <c r="N53" s="101"/>
      <c r="O53" s="101"/>
      <c r="P53" s="101"/>
    </row>
    <row r="54" spans="2:16" ht="42" x14ac:dyDescent="0.35">
      <c r="B54" s="307"/>
      <c r="C54" s="162" t="s">
        <v>89</v>
      </c>
      <c r="D54" s="383">
        <v>2.5</v>
      </c>
      <c r="E54" s="133">
        <v>2</v>
      </c>
      <c r="F54" s="133">
        <f t="shared" si="1"/>
        <v>5</v>
      </c>
      <c r="G54" s="23"/>
      <c r="H54" s="24"/>
      <c r="M54" s="100"/>
      <c r="N54" s="101"/>
      <c r="O54" s="101"/>
      <c r="P54" s="101"/>
    </row>
    <row r="55" spans="2:16" ht="56" x14ac:dyDescent="0.35">
      <c r="B55" s="307"/>
      <c r="C55" s="130" t="s">
        <v>83</v>
      </c>
      <c r="D55" s="383">
        <v>2.5</v>
      </c>
      <c r="E55" s="131">
        <v>1</v>
      </c>
      <c r="F55" s="131">
        <f t="shared" si="1"/>
        <v>2.5</v>
      </c>
      <c r="G55" s="19"/>
      <c r="H55" s="20"/>
      <c r="M55" s="102"/>
      <c r="N55" s="101"/>
      <c r="O55" s="101"/>
      <c r="P55" s="101"/>
    </row>
    <row r="56" spans="2:16" ht="28" x14ac:dyDescent="0.35">
      <c r="B56" s="307"/>
      <c r="C56" s="132" t="s">
        <v>81</v>
      </c>
      <c r="D56" s="383">
        <v>2.5</v>
      </c>
      <c r="E56" s="133">
        <v>3</v>
      </c>
      <c r="F56" s="133">
        <f t="shared" si="1"/>
        <v>7.5</v>
      </c>
      <c r="G56" s="23"/>
      <c r="H56" s="24"/>
      <c r="M56" s="102"/>
      <c r="N56" s="101"/>
      <c r="O56" s="101"/>
      <c r="P56" s="101"/>
    </row>
    <row r="57" spans="2:16" ht="28" x14ac:dyDescent="0.35">
      <c r="B57" s="307"/>
      <c r="C57" s="161" t="s">
        <v>77</v>
      </c>
      <c r="D57" s="383">
        <v>2.5</v>
      </c>
      <c r="E57" s="131">
        <v>3</v>
      </c>
      <c r="F57" s="131">
        <f t="shared" si="1"/>
        <v>7.5</v>
      </c>
      <c r="G57" s="19"/>
      <c r="H57" s="20"/>
      <c r="M57" s="102"/>
      <c r="N57" s="101"/>
      <c r="O57" s="101"/>
      <c r="P57" s="101"/>
    </row>
    <row r="58" spans="2:16" ht="15" thickBot="1" x14ac:dyDescent="0.4">
      <c r="B58" s="308"/>
      <c r="C58" s="67" t="s">
        <v>103</v>
      </c>
      <c r="D58" s="67"/>
      <c r="E58" s="67"/>
      <c r="F58" s="163">
        <f>SUM(F53:F57)</f>
        <v>25</v>
      </c>
      <c r="G58" s="67"/>
      <c r="H58" s="68"/>
      <c r="M58" s="103"/>
      <c r="N58" s="101"/>
      <c r="O58" s="101"/>
      <c r="P58" s="101"/>
    </row>
    <row r="61" spans="2:16" ht="26" x14ac:dyDescent="0.6">
      <c r="B61" s="10" t="s">
        <v>50</v>
      </c>
    </row>
    <row r="62" spans="2:16" ht="15" thickBot="1" x14ac:dyDescent="0.4"/>
    <row r="63" spans="2:16" ht="28" x14ac:dyDescent="0.35">
      <c r="B63" s="12"/>
      <c r="C63" s="149" t="s">
        <v>61</v>
      </c>
      <c r="D63" s="87" t="s">
        <v>106</v>
      </c>
      <c r="E63" s="316" t="s">
        <v>2</v>
      </c>
      <c r="F63" s="316"/>
      <c r="G63" s="316"/>
      <c r="H63" s="150" t="s">
        <v>4</v>
      </c>
    </row>
    <row r="64" spans="2:16" ht="56.5" customHeight="1" x14ac:dyDescent="0.35">
      <c r="B64" s="295" t="s">
        <v>54</v>
      </c>
      <c r="C64" s="34" t="s">
        <v>62</v>
      </c>
      <c r="D64" s="35">
        <v>0</v>
      </c>
      <c r="E64" s="300"/>
      <c r="F64" s="300"/>
      <c r="G64" s="300"/>
      <c r="H64" s="36"/>
    </row>
    <row r="65" spans="2:8" ht="28" x14ac:dyDescent="0.35">
      <c r="B65" s="295"/>
      <c r="C65" s="38" t="s">
        <v>55</v>
      </c>
      <c r="D65" s="39"/>
      <c r="E65" s="289"/>
      <c r="F65" s="289"/>
      <c r="G65" s="289"/>
      <c r="H65" s="40"/>
    </row>
    <row r="66" spans="2:8" ht="28" x14ac:dyDescent="0.35">
      <c r="B66" s="295"/>
      <c r="C66" s="34" t="s">
        <v>56</v>
      </c>
      <c r="D66" s="35"/>
      <c r="E66" s="300"/>
      <c r="F66" s="300"/>
      <c r="G66" s="300"/>
      <c r="H66" s="36"/>
    </row>
    <row r="67" spans="2:8" ht="153.65" customHeight="1" x14ac:dyDescent="0.35">
      <c r="B67" s="295"/>
      <c r="C67" s="38" t="s">
        <v>170</v>
      </c>
      <c r="D67" s="39"/>
      <c r="E67" s="289"/>
      <c r="F67" s="289"/>
      <c r="G67" s="289"/>
      <c r="H67" s="40"/>
    </row>
    <row r="68" spans="2:8" ht="87" customHeight="1" x14ac:dyDescent="0.35">
      <c r="B68" s="295"/>
      <c r="C68" s="34" t="s">
        <v>171</v>
      </c>
      <c r="D68" s="140"/>
      <c r="E68" s="288"/>
      <c r="F68" s="288"/>
      <c r="G68" s="288"/>
      <c r="H68" s="141"/>
    </row>
    <row r="69" spans="2:8" ht="42" x14ac:dyDescent="0.35">
      <c r="B69" s="295"/>
      <c r="C69" s="38" t="s">
        <v>53</v>
      </c>
      <c r="D69" s="39"/>
      <c r="E69" s="289"/>
      <c r="F69" s="289"/>
      <c r="G69" s="289"/>
      <c r="H69" s="40"/>
    </row>
    <row r="70" spans="2:8" x14ac:dyDescent="0.35">
      <c r="B70" s="295"/>
      <c r="C70" s="88" t="s">
        <v>103</v>
      </c>
      <c r="D70" s="35">
        <f>SUM(D64:D69)</f>
        <v>0</v>
      </c>
      <c r="E70" s="303"/>
      <c r="F70" s="304"/>
      <c r="G70" s="305"/>
      <c r="H70" s="36"/>
    </row>
    <row r="71" spans="2:8" ht="26.5" thickBot="1" x14ac:dyDescent="0.65">
      <c r="B71" s="10"/>
      <c r="C71" s="44"/>
      <c r="D71" s="45"/>
      <c r="E71" s="46"/>
      <c r="H71" s="46"/>
    </row>
    <row r="72" spans="2:8" ht="28" x14ac:dyDescent="0.35">
      <c r="B72" s="53"/>
      <c r="C72" s="127" t="s">
        <v>0</v>
      </c>
      <c r="D72" s="87" t="s">
        <v>106</v>
      </c>
      <c r="E72" s="317" t="s">
        <v>2</v>
      </c>
      <c r="F72" s="318"/>
      <c r="G72" s="319"/>
      <c r="H72" s="139" t="s">
        <v>4</v>
      </c>
    </row>
    <row r="73" spans="2:8" ht="110.5" customHeight="1" x14ac:dyDescent="0.35">
      <c r="B73" s="295" t="s">
        <v>57</v>
      </c>
      <c r="C73" s="34" t="s">
        <v>58</v>
      </c>
      <c r="D73" s="35">
        <v>0</v>
      </c>
      <c r="E73" s="300"/>
      <c r="F73" s="300"/>
      <c r="G73" s="300"/>
      <c r="H73" s="36"/>
    </row>
    <row r="74" spans="2:8" ht="28" x14ac:dyDescent="0.35">
      <c r="B74" s="295"/>
      <c r="C74" s="38" t="s">
        <v>60</v>
      </c>
      <c r="D74" s="39"/>
      <c r="E74" s="289"/>
      <c r="F74" s="289"/>
      <c r="G74" s="289"/>
      <c r="H74" s="40"/>
    </row>
    <row r="75" spans="2:8" ht="84" x14ac:dyDescent="0.35">
      <c r="B75" s="295"/>
      <c r="C75" s="34" t="s">
        <v>63</v>
      </c>
      <c r="D75" s="35"/>
      <c r="E75" s="300"/>
      <c r="F75" s="300"/>
      <c r="G75" s="300"/>
      <c r="H75" s="36"/>
    </row>
    <row r="76" spans="2:8" ht="28" x14ac:dyDescent="0.35">
      <c r="B76" s="295"/>
      <c r="C76" s="38" t="s">
        <v>65</v>
      </c>
      <c r="D76" s="39"/>
      <c r="E76" s="289"/>
      <c r="F76" s="289"/>
      <c r="G76" s="289"/>
      <c r="H76" s="40"/>
    </row>
    <row r="77" spans="2:8" x14ac:dyDescent="0.35">
      <c r="B77" s="295"/>
      <c r="C77" s="34" t="s">
        <v>59</v>
      </c>
      <c r="D77" s="35"/>
      <c r="E77" s="300"/>
      <c r="F77" s="300"/>
      <c r="G77" s="300"/>
      <c r="H77" s="36"/>
    </row>
    <row r="78" spans="2:8" ht="26.15" customHeight="1" x14ac:dyDescent="0.35">
      <c r="B78" s="295"/>
      <c r="C78" s="142" t="s">
        <v>103</v>
      </c>
      <c r="D78" s="143">
        <f>SUM(D73:D77)</f>
        <v>0</v>
      </c>
      <c r="E78" s="315"/>
      <c r="F78" s="315"/>
      <c r="G78" s="315"/>
      <c r="H78" s="144"/>
    </row>
    <row r="79" spans="2:8" ht="15" thickBot="1" x14ac:dyDescent="0.4">
      <c r="B79" s="57"/>
      <c r="C79" s="58"/>
      <c r="D79" s="30"/>
      <c r="E79" s="28"/>
      <c r="H79" s="28"/>
    </row>
    <row r="80" spans="2:8" ht="28.5" thickBot="1" x14ac:dyDescent="0.4">
      <c r="B80" s="53"/>
      <c r="C80" s="78" t="s">
        <v>0</v>
      </c>
      <c r="D80" s="87" t="s">
        <v>106</v>
      </c>
      <c r="E80" s="342" t="s">
        <v>2</v>
      </c>
      <c r="F80" s="342"/>
      <c r="G80" s="342"/>
      <c r="H80" s="78" t="s">
        <v>4</v>
      </c>
    </row>
    <row r="81" spans="1:10" ht="48" customHeight="1" x14ac:dyDescent="0.35">
      <c r="B81" s="297" t="s">
        <v>66</v>
      </c>
      <c r="C81" s="38" t="s">
        <v>67</v>
      </c>
      <c r="D81" s="39"/>
      <c r="E81" s="289"/>
      <c r="F81" s="289"/>
      <c r="G81" s="289"/>
      <c r="H81" s="40"/>
    </row>
    <row r="82" spans="1:10" ht="85" customHeight="1" x14ac:dyDescent="0.35">
      <c r="B82" s="298"/>
      <c r="C82" s="34" t="s">
        <v>68</v>
      </c>
      <c r="D82" s="35"/>
      <c r="E82" s="300"/>
      <c r="F82" s="300"/>
      <c r="G82" s="300"/>
      <c r="H82" s="36"/>
    </row>
    <row r="83" spans="1:10" ht="72" customHeight="1" x14ac:dyDescent="0.35">
      <c r="B83" s="298"/>
      <c r="C83" s="38" t="s">
        <v>70</v>
      </c>
      <c r="D83" s="39"/>
      <c r="E83" s="289"/>
      <c r="F83" s="289"/>
      <c r="G83" s="289"/>
      <c r="H83" s="40"/>
    </row>
    <row r="84" spans="1:10" ht="47.15" customHeight="1" x14ac:dyDescent="0.35">
      <c r="B84" s="298"/>
      <c r="C84" s="34" t="s">
        <v>69</v>
      </c>
      <c r="D84" s="35"/>
      <c r="E84" s="300"/>
      <c r="F84" s="300"/>
      <c r="G84" s="300"/>
      <c r="H84" s="36"/>
    </row>
    <row r="85" spans="1:10" ht="43" customHeight="1" x14ac:dyDescent="0.35">
      <c r="B85" s="298"/>
      <c r="C85" s="38" t="s">
        <v>176</v>
      </c>
      <c r="D85" s="39"/>
      <c r="E85" s="289"/>
      <c r="F85" s="289"/>
      <c r="G85" s="289"/>
      <c r="H85" s="40"/>
    </row>
    <row r="86" spans="1:10" ht="117.65" customHeight="1" thickBot="1" x14ac:dyDescent="0.4">
      <c r="B86" s="299"/>
      <c r="C86" s="34" t="s">
        <v>71</v>
      </c>
      <c r="D86" s="35"/>
      <c r="E86" s="300"/>
      <c r="F86" s="300"/>
      <c r="G86" s="300"/>
      <c r="H86" s="36"/>
    </row>
    <row r="87" spans="1:10" x14ac:dyDescent="0.35">
      <c r="B87" s="57"/>
      <c r="C87" s="38" t="s">
        <v>103</v>
      </c>
      <c r="D87" s="39">
        <f>SUM(D81:D86)</f>
        <v>0</v>
      </c>
      <c r="E87" s="289"/>
      <c r="F87" s="289"/>
      <c r="G87" s="289"/>
      <c r="H87" s="40"/>
    </row>
    <row r="88" spans="1:10" ht="15" thickBot="1" x14ac:dyDescent="0.4">
      <c r="B88" s="57"/>
      <c r="C88" s="58"/>
      <c r="D88" s="30"/>
      <c r="E88" s="28"/>
      <c r="H88" s="28"/>
    </row>
    <row r="89" spans="1:10" ht="28.5" thickBot="1" x14ac:dyDescent="0.4">
      <c r="B89" s="169"/>
      <c r="C89" s="170" t="s">
        <v>0</v>
      </c>
      <c r="D89" s="171" t="s">
        <v>106</v>
      </c>
      <c r="E89" s="343" t="s">
        <v>2</v>
      </c>
      <c r="F89" s="344"/>
      <c r="G89" s="345"/>
      <c r="H89" s="172" t="s">
        <v>4</v>
      </c>
    </row>
    <row r="90" spans="1:10" ht="83.15" customHeight="1" x14ac:dyDescent="0.35">
      <c r="B90" s="346" t="s">
        <v>100</v>
      </c>
      <c r="C90" s="166" t="s">
        <v>99</v>
      </c>
      <c r="D90" s="167"/>
      <c r="E90" s="347"/>
      <c r="F90" s="347"/>
      <c r="G90" s="347"/>
      <c r="H90" s="168"/>
    </row>
    <row r="91" spans="1:10" ht="90.65" customHeight="1" thickBot="1" x14ac:dyDescent="0.4">
      <c r="B91" s="287"/>
      <c r="C91" s="50" t="s">
        <v>107</v>
      </c>
      <c r="D91" s="164"/>
      <c r="E91" s="348"/>
      <c r="F91" s="348"/>
      <c r="G91" s="348"/>
      <c r="H91" s="165"/>
    </row>
    <row r="92" spans="1:10" x14ac:dyDescent="0.35">
      <c r="C92" s="34" t="s">
        <v>103</v>
      </c>
      <c r="D92" s="35">
        <f>D90+D91</f>
        <v>0</v>
      </c>
      <c r="E92" s="300"/>
      <c r="F92" s="300"/>
      <c r="G92" s="300"/>
      <c r="H92" s="36"/>
    </row>
    <row r="95" spans="1:10" x14ac:dyDescent="0.35">
      <c r="A95" s="28"/>
      <c r="B95" s="28"/>
      <c r="C95" s="28"/>
      <c r="D95" s="28"/>
      <c r="E95" s="28"/>
      <c r="F95" s="321"/>
      <c r="G95" s="321"/>
      <c r="H95" s="321"/>
      <c r="I95" s="321"/>
      <c r="J95" s="93"/>
    </row>
    <row r="96" spans="1:10" ht="30.65" customHeight="1" x14ac:dyDescent="0.35">
      <c r="B96" s="89" t="s">
        <v>46</v>
      </c>
      <c r="C96" s="90"/>
      <c r="D96" s="91"/>
      <c r="E96" s="92">
        <f>Tableau33649[[#Totals],[Note 
pondérée]]+F34+Tableau3382712[[#Totals],[Note 
pondérée]]+Tableau338611[[#Totals],[Note 
pondérée]]</f>
        <v>57</v>
      </c>
      <c r="F96" s="93"/>
      <c r="G96" s="28"/>
      <c r="H96" s="29"/>
      <c r="I96" s="29"/>
      <c r="J96" s="28"/>
    </row>
    <row r="97" spans="2:8" ht="34.5" customHeight="1" x14ac:dyDescent="0.35">
      <c r="B97" s="94" t="s">
        <v>47</v>
      </c>
      <c r="C97" s="95"/>
      <c r="D97" s="96"/>
      <c r="E97" s="92">
        <f>F58</f>
        <v>25</v>
      </c>
      <c r="F97" s="28"/>
      <c r="G97" s="28"/>
      <c r="H97" s="29"/>
    </row>
    <row r="98" spans="2:8" ht="30.65" customHeight="1" x14ac:dyDescent="0.35">
      <c r="B98" s="94" t="s">
        <v>48</v>
      </c>
      <c r="C98" s="95"/>
      <c r="D98" s="96"/>
      <c r="E98" s="92">
        <f>D70+D78+D87+D92</f>
        <v>0</v>
      </c>
      <c r="F98" s="28"/>
      <c r="G98" s="28"/>
      <c r="H98" s="28"/>
    </row>
    <row r="99" spans="2:8" ht="27.65" customHeight="1" x14ac:dyDescent="0.35">
      <c r="B99" s="73" t="s">
        <v>49</v>
      </c>
      <c r="C99" s="74"/>
      <c r="D99" s="75"/>
      <c r="E99" s="92">
        <f>SUM(E96:E98)</f>
        <v>82</v>
      </c>
      <c r="F99" s="28"/>
      <c r="G99" s="28"/>
      <c r="H99" s="29"/>
    </row>
    <row r="102" spans="2:8" ht="32.5" customHeight="1" x14ac:dyDescent="0.35">
      <c r="B102" s="328" t="s">
        <v>110</v>
      </c>
      <c r="C102" s="329"/>
      <c r="D102" s="330"/>
      <c r="E102" s="99">
        <f>E96+E97</f>
        <v>82</v>
      </c>
    </row>
    <row r="103" spans="2:8" ht="71.5" customHeight="1" x14ac:dyDescent="0.35">
      <c r="B103" s="97" t="s">
        <v>112</v>
      </c>
      <c r="C103" s="329" t="s">
        <v>113</v>
      </c>
      <c r="D103" s="330"/>
      <c r="E103" s="98" t="s">
        <v>116</v>
      </c>
    </row>
    <row r="104" spans="2:8" ht="28.5" customHeight="1" x14ac:dyDescent="0.35">
      <c r="B104" s="333" t="s">
        <v>109</v>
      </c>
      <c r="C104" s="331" t="s">
        <v>178</v>
      </c>
      <c r="D104" s="332"/>
      <c r="E104" s="80"/>
    </row>
    <row r="105" spans="2:8" ht="28.5" customHeight="1" x14ac:dyDescent="0.35">
      <c r="B105" s="334"/>
      <c r="C105" s="331" t="s">
        <v>122</v>
      </c>
      <c r="D105" s="332"/>
      <c r="E105" s="80"/>
    </row>
    <row r="106" spans="2:8" ht="28.5" customHeight="1" x14ac:dyDescent="0.35">
      <c r="B106" s="333" t="s">
        <v>111</v>
      </c>
      <c r="C106" s="331" t="s">
        <v>179</v>
      </c>
      <c r="D106" s="332"/>
      <c r="E106" s="80"/>
    </row>
    <row r="107" spans="2:8" ht="21.65" customHeight="1" x14ac:dyDescent="0.35">
      <c r="B107" s="334"/>
      <c r="C107" s="331" t="s">
        <v>125</v>
      </c>
      <c r="D107" s="332"/>
      <c r="E107" s="80"/>
    </row>
    <row r="108" spans="2:8" ht="21.65" customHeight="1" x14ac:dyDescent="0.35">
      <c r="B108" s="333" t="s">
        <v>108</v>
      </c>
      <c r="C108" s="331" t="s">
        <v>180</v>
      </c>
      <c r="D108" s="332"/>
      <c r="E108" s="80"/>
    </row>
    <row r="109" spans="2:8" ht="30.65" customHeight="1" x14ac:dyDescent="0.35">
      <c r="B109" s="334"/>
      <c r="C109" s="331" t="s">
        <v>124</v>
      </c>
      <c r="D109" s="332"/>
      <c r="E109" s="80"/>
    </row>
    <row r="110" spans="2:8" ht="29.15" customHeight="1" x14ac:dyDescent="0.35">
      <c r="B110" s="28"/>
      <c r="C110" s="28"/>
      <c r="D110" s="28"/>
      <c r="E110" s="28"/>
      <c r="F110" s="28"/>
      <c r="G110" s="28"/>
      <c r="H110" s="29"/>
    </row>
    <row r="111" spans="2:8" x14ac:dyDescent="0.35">
      <c r="B111" s="28"/>
      <c r="C111" s="33"/>
      <c r="D111" s="30"/>
      <c r="E111" s="30"/>
      <c r="F111" s="30"/>
      <c r="G111" s="28"/>
      <c r="H111" s="28"/>
    </row>
    <row r="112" spans="2:8" ht="15" customHeight="1" x14ac:dyDescent="0.35">
      <c r="B112" s="335" t="s">
        <v>45</v>
      </c>
      <c r="C112" s="338"/>
      <c r="D112" s="338"/>
      <c r="E112" s="338"/>
      <c r="F112" s="338"/>
      <c r="G112" s="338"/>
      <c r="H112" s="338"/>
    </row>
    <row r="113" spans="2:8" x14ac:dyDescent="0.35">
      <c r="B113" s="336"/>
      <c r="C113" s="338"/>
      <c r="D113" s="338"/>
      <c r="E113" s="338"/>
      <c r="F113" s="338"/>
      <c r="G113" s="338"/>
      <c r="H113" s="338"/>
    </row>
    <row r="114" spans="2:8" x14ac:dyDescent="0.35">
      <c r="B114" s="336"/>
      <c r="C114" s="338"/>
      <c r="D114" s="338"/>
      <c r="E114" s="338"/>
      <c r="F114" s="338"/>
      <c r="G114" s="338"/>
      <c r="H114" s="338"/>
    </row>
    <row r="115" spans="2:8" x14ac:dyDescent="0.35">
      <c r="B115" s="336"/>
      <c r="C115" s="338"/>
      <c r="D115" s="338"/>
      <c r="E115" s="338"/>
      <c r="F115" s="338"/>
      <c r="G115" s="338"/>
      <c r="H115" s="338"/>
    </row>
    <row r="116" spans="2:8" x14ac:dyDescent="0.35">
      <c r="B116" s="337"/>
      <c r="C116" s="338"/>
      <c r="D116" s="338"/>
      <c r="E116" s="338"/>
      <c r="F116" s="338"/>
      <c r="G116" s="338"/>
      <c r="H116" s="338"/>
    </row>
    <row r="117" spans="2:8" ht="15.75" customHeight="1" x14ac:dyDescent="0.35">
      <c r="B117" s="28"/>
      <c r="C117" s="33"/>
      <c r="D117" s="30"/>
      <c r="E117" s="30"/>
      <c r="F117" s="30"/>
      <c r="G117" s="28"/>
      <c r="H117" s="28"/>
    </row>
    <row r="118" spans="2:8" x14ac:dyDescent="0.35">
      <c r="B118" s="28"/>
      <c r="C118" s="33"/>
      <c r="D118" s="30"/>
      <c r="E118" s="30"/>
      <c r="F118" s="30"/>
      <c r="G118" s="28"/>
      <c r="H118" s="28"/>
    </row>
    <row r="119" spans="2:8" ht="22.5" customHeight="1" x14ac:dyDescent="0.35">
      <c r="B119" s="72" t="s">
        <v>17</v>
      </c>
      <c r="C119" s="320"/>
      <c r="D119" s="320"/>
      <c r="E119" s="320"/>
      <c r="F119" s="320"/>
      <c r="G119" s="320"/>
      <c r="H119" s="320"/>
    </row>
    <row r="120" spans="2:8" ht="20.25" customHeight="1" x14ac:dyDescent="0.35">
      <c r="B120" s="72" t="s">
        <v>8</v>
      </c>
      <c r="C120" s="320"/>
      <c r="D120" s="320"/>
      <c r="E120" s="320"/>
      <c r="F120" s="320"/>
      <c r="G120" s="320"/>
      <c r="H120" s="320"/>
    </row>
    <row r="121" spans="2:8" ht="18" customHeight="1" x14ac:dyDescent="0.35">
      <c r="B121" s="72" t="s">
        <v>20</v>
      </c>
      <c r="C121" s="320"/>
      <c r="D121" s="320"/>
      <c r="E121" s="320"/>
      <c r="F121" s="320"/>
      <c r="G121" s="320"/>
      <c r="H121" s="320"/>
    </row>
    <row r="122" spans="2:8" ht="15.75" customHeight="1" x14ac:dyDescent="0.35">
      <c r="B122" s="72" t="s">
        <v>9</v>
      </c>
      <c r="C122" s="320"/>
      <c r="D122" s="320"/>
      <c r="E122" s="320"/>
      <c r="F122" s="320"/>
      <c r="G122" s="320"/>
      <c r="H122" s="320"/>
    </row>
    <row r="123" spans="2:8" ht="25" customHeight="1" x14ac:dyDescent="0.35">
      <c r="B123" s="72" t="s">
        <v>10</v>
      </c>
      <c r="C123" s="320"/>
      <c r="D123" s="320"/>
      <c r="E123" s="320"/>
      <c r="F123" s="320"/>
      <c r="G123" s="320"/>
      <c r="H123" s="320"/>
    </row>
    <row r="124" spans="2:8" ht="25" customHeight="1" x14ac:dyDescent="0.35">
      <c r="B124" s="72" t="s">
        <v>11</v>
      </c>
      <c r="C124" s="320"/>
      <c r="D124" s="320"/>
      <c r="E124" s="320"/>
      <c r="F124" s="320"/>
      <c r="G124" s="320"/>
      <c r="H124" s="320"/>
    </row>
    <row r="125" spans="2:8" ht="87" customHeight="1" x14ac:dyDescent="0.35">
      <c r="B125" s="76" t="s">
        <v>18</v>
      </c>
      <c r="C125" s="327" t="s">
        <v>13</v>
      </c>
      <c r="D125" s="327"/>
      <c r="E125" s="327"/>
      <c r="F125" s="327"/>
      <c r="G125" s="327"/>
      <c r="H125" s="327"/>
    </row>
    <row r="126" spans="2:8" ht="50.15" customHeight="1" x14ac:dyDescent="0.35">
      <c r="B126" s="72" t="s">
        <v>12</v>
      </c>
      <c r="C126" s="320"/>
      <c r="D126" s="320"/>
      <c r="E126" s="320"/>
      <c r="F126" s="320"/>
      <c r="G126" s="320"/>
      <c r="H126" s="320"/>
    </row>
    <row r="127" spans="2:8" x14ac:dyDescent="0.35">
      <c r="B127" s="28"/>
      <c r="C127" s="28"/>
      <c r="D127" s="28"/>
      <c r="E127" s="28"/>
      <c r="F127" s="28"/>
      <c r="G127" s="28"/>
      <c r="H127" s="28"/>
    </row>
  </sheetData>
  <mergeCells count="76">
    <mergeCell ref="C123:H123"/>
    <mergeCell ref="C124:H124"/>
    <mergeCell ref="C125:H125"/>
    <mergeCell ref="C126:H126"/>
    <mergeCell ref="B112:B116"/>
    <mergeCell ref="C112:H116"/>
    <mergeCell ref="C119:H119"/>
    <mergeCell ref="C120:H120"/>
    <mergeCell ref="C121:H121"/>
    <mergeCell ref="C122:H122"/>
    <mergeCell ref="B106:B107"/>
    <mergeCell ref="C106:D106"/>
    <mergeCell ref="C107:D107"/>
    <mergeCell ref="B108:B109"/>
    <mergeCell ref="C108:D108"/>
    <mergeCell ref="C109:D109"/>
    <mergeCell ref="F95:G95"/>
    <mergeCell ref="H95:I95"/>
    <mergeCell ref="B102:D102"/>
    <mergeCell ref="C103:D103"/>
    <mergeCell ref="B104:B105"/>
    <mergeCell ref="C104:D104"/>
    <mergeCell ref="C105:D105"/>
    <mergeCell ref="E92:G92"/>
    <mergeCell ref="E78:G78"/>
    <mergeCell ref="E80:G80"/>
    <mergeCell ref="B81:B86"/>
    <mergeCell ref="E81:G81"/>
    <mergeCell ref="E82:G82"/>
    <mergeCell ref="E83:G83"/>
    <mergeCell ref="E84:G84"/>
    <mergeCell ref="E85:G85"/>
    <mergeCell ref="E86:G86"/>
    <mergeCell ref="E87:G87"/>
    <mergeCell ref="E89:G89"/>
    <mergeCell ref="B90:B91"/>
    <mergeCell ref="E90:G90"/>
    <mergeCell ref="E91:G91"/>
    <mergeCell ref="E72:G72"/>
    <mergeCell ref="B73:B78"/>
    <mergeCell ref="E73:G73"/>
    <mergeCell ref="E74:G74"/>
    <mergeCell ref="E75:G75"/>
    <mergeCell ref="E76:G76"/>
    <mergeCell ref="E77:G77"/>
    <mergeCell ref="B38:B41"/>
    <mergeCell ref="B44:B47"/>
    <mergeCell ref="B52:B58"/>
    <mergeCell ref="E63:G63"/>
    <mergeCell ref="B64:B70"/>
    <mergeCell ref="E64:G64"/>
    <mergeCell ref="E65:G65"/>
    <mergeCell ref="E66:G66"/>
    <mergeCell ref="E67:G67"/>
    <mergeCell ref="E68:G68"/>
    <mergeCell ref="E69:G69"/>
    <mergeCell ref="E70:G70"/>
    <mergeCell ref="B28:B34"/>
    <mergeCell ref="A7:B7"/>
    <mergeCell ref="C7:H7"/>
    <mergeCell ref="A8:B8"/>
    <mergeCell ref="C8:H8"/>
    <mergeCell ref="A9:B9"/>
    <mergeCell ref="C9:H9"/>
    <mergeCell ref="A10:B10"/>
    <mergeCell ref="C10:H10"/>
    <mergeCell ref="B12:H12"/>
    <mergeCell ref="A14:H15"/>
    <mergeCell ref="B21:B25"/>
    <mergeCell ref="A6:B6"/>
    <mergeCell ref="C6:H6"/>
    <mergeCell ref="A2:H2"/>
    <mergeCell ref="A4:B4"/>
    <mergeCell ref="C4:H4"/>
    <mergeCell ref="A5:B5"/>
    <mergeCell ref="C5:H5"/>
  </mergeCells>
  <pageMargins left="0.7" right="0.7" top="0.75" bottom="0.75" header="0.3" footer="0.3"/>
  <pageSetup paperSize="9" orientation="portrait" r:id="rId1"/>
  <drawing r:id="rId2"/>
  <tableParts count="4">
    <tablePart r:id="rId3"/>
    <tablePart r:id="rId4"/>
    <tablePart r:id="rId5"/>
    <tablePart r:id="rId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76F64-649F-425A-A701-42E85E4C20D8}">
  <dimension ref="A1:R125"/>
  <sheetViews>
    <sheetView topLeftCell="A100" zoomScale="86" zoomScaleNormal="86" workbookViewId="0">
      <selection activeCell="C106" sqref="C106:D106"/>
    </sheetView>
  </sheetViews>
  <sheetFormatPr baseColWidth="10" defaultRowHeight="14.5" x14ac:dyDescent="0.35"/>
  <cols>
    <col min="1" max="1" width="27.7265625" customWidth="1"/>
    <col min="2" max="2" width="25.453125" customWidth="1"/>
    <col min="3" max="3" width="61.26953125" customWidth="1"/>
    <col min="5" max="5" width="18.1796875" customWidth="1"/>
    <col min="6" max="6" width="14.7265625" customWidth="1"/>
    <col min="7" max="7" width="15.7265625" customWidth="1"/>
    <col min="8" max="8" width="17.7265625" customWidth="1"/>
    <col min="13" max="13" width="65" customWidth="1"/>
  </cols>
  <sheetData>
    <row r="1" spans="1:8" ht="103" customHeight="1" x14ac:dyDescent="0.35"/>
    <row r="2" spans="1:8" ht="26.5" customHeight="1" x14ac:dyDescent="0.35">
      <c r="A2" s="314" t="s">
        <v>177</v>
      </c>
      <c r="B2" s="314"/>
      <c r="C2" s="314"/>
      <c r="D2" s="314"/>
      <c r="E2" s="314"/>
      <c r="F2" s="314"/>
      <c r="G2" s="314"/>
      <c r="H2" s="314"/>
    </row>
    <row r="3" spans="1:8" x14ac:dyDescent="0.35">
      <c r="A3" s="28"/>
      <c r="B3" s="29"/>
      <c r="C3" s="30"/>
      <c r="D3" s="30"/>
      <c r="E3" s="30"/>
      <c r="F3" s="28"/>
      <c r="G3" s="28"/>
      <c r="H3" s="28"/>
    </row>
    <row r="4" spans="1:8" x14ac:dyDescent="0.35">
      <c r="A4" s="309" t="s">
        <v>6</v>
      </c>
      <c r="B4" s="310"/>
      <c r="C4" s="313"/>
      <c r="D4" s="313"/>
      <c r="E4" s="313"/>
      <c r="F4" s="313"/>
      <c r="G4" s="313"/>
      <c r="H4" s="313"/>
    </row>
    <row r="5" spans="1:8" x14ac:dyDescent="0.35">
      <c r="A5" s="309" t="s">
        <v>7</v>
      </c>
      <c r="B5" s="310"/>
      <c r="C5" s="313"/>
      <c r="D5" s="313"/>
      <c r="E5" s="313"/>
      <c r="F5" s="313"/>
      <c r="G5" s="313"/>
      <c r="H5" s="313"/>
    </row>
    <row r="6" spans="1:8" x14ac:dyDescent="0.35">
      <c r="A6" s="309" t="s">
        <v>15</v>
      </c>
      <c r="B6" s="310"/>
      <c r="C6" s="313"/>
      <c r="D6" s="313"/>
      <c r="E6" s="313"/>
      <c r="F6" s="313"/>
      <c r="G6" s="313"/>
      <c r="H6" s="313"/>
    </row>
    <row r="7" spans="1:8" x14ac:dyDescent="0.35">
      <c r="A7" s="309" t="s">
        <v>21</v>
      </c>
      <c r="B7" s="310"/>
      <c r="C7" s="313"/>
      <c r="D7" s="313"/>
      <c r="E7" s="313"/>
      <c r="F7" s="313"/>
      <c r="G7" s="313"/>
      <c r="H7" s="313"/>
    </row>
    <row r="8" spans="1:8" x14ac:dyDescent="0.35">
      <c r="A8" s="309" t="s">
        <v>14</v>
      </c>
      <c r="B8" s="310"/>
      <c r="C8" s="313"/>
      <c r="D8" s="313"/>
      <c r="E8" s="313"/>
      <c r="F8" s="313"/>
      <c r="G8" s="313"/>
      <c r="H8" s="313"/>
    </row>
    <row r="9" spans="1:8" ht="30.75" customHeight="1" x14ac:dyDescent="0.35">
      <c r="A9" s="311" t="s">
        <v>19</v>
      </c>
      <c r="B9" s="312"/>
      <c r="C9" s="313"/>
      <c r="D9" s="313"/>
      <c r="E9" s="313"/>
      <c r="F9" s="313"/>
      <c r="G9" s="313"/>
      <c r="H9" s="313"/>
    </row>
    <row r="10" spans="1:8" x14ac:dyDescent="0.35">
      <c r="A10" s="309" t="s">
        <v>16</v>
      </c>
      <c r="B10" s="310"/>
      <c r="C10" s="313"/>
      <c r="D10" s="313"/>
      <c r="E10" s="313"/>
      <c r="F10" s="313"/>
      <c r="G10" s="313"/>
      <c r="H10" s="313"/>
    </row>
    <row r="11" spans="1:8" x14ac:dyDescent="0.35">
      <c r="A11" s="28"/>
      <c r="B11" s="29"/>
      <c r="C11" s="30"/>
      <c r="D11" s="30"/>
      <c r="E11" s="30"/>
      <c r="F11" s="28"/>
      <c r="G11" s="28"/>
      <c r="H11" s="28"/>
    </row>
    <row r="12" spans="1:8" ht="90" customHeight="1" x14ac:dyDescent="0.35">
      <c r="A12" s="31"/>
      <c r="B12" s="301" t="s">
        <v>52</v>
      </c>
      <c r="C12" s="301"/>
      <c r="D12" s="301"/>
      <c r="E12" s="301"/>
      <c r="F12" s="301"/>
      <c r="G12" s="301"/>
      <c r="H12" s="301"/>
    </row>
    <row r="13" spans="1:8" ht="29.25" customHeight="1" x14ac:dyDescent="0.35">
      <c r="A13" s="31"/>
      <c r="B13" s="32"/>
      <c r="C13" s="32"/>
      <c r="D13" s="32"/>
      <c r="E13" s="32"/>
      <c r="F13" s="32"/>
      <c r="G13" s="32"/>
      <c r="H13" s="28"/>
    </row>
    <row r="14" spans="1:8" ht="31.5" customHeight="1" x14ac:dyDescent="0.35">
      <c r="A14" s="302" t="s">
        <v>101</v>
      </c>
      <c r="B14" s="302"/>
      <c r="C14" s="302"/>
      <c r="D14" s="302"/>
      <c r="E14" s="302"/>
      <c r="F14" s="302"/>
      <c r="G14" s="302"/>
      <c r="H14" s="302"/>
    </row>
    <row r="15" spans="1:8" ht="177.65" customHeight="1" x14ac:dyDescent="0.35">
      <c r="A15" s="302"/>
      <c r="B15" s="302"/>
      <c r="C15" s="302"/>
      <c r="D15" s="302"/>
      <c r="E15" s="302"/>
      <c r="F15" s="302"/>
      <c r="G15" s="302"/>
      <c r="H15" s="302"/>
    </row>
    <row r="16" spans="1:8" x14ac:dyDescent="0.35">
      <c r="C16" s="1"/>
      <c r="D16" s="2"/>
      <c r="E16" s="2"/>
      <c r="F16" s="2"/>
    </row>
    <row r="17" spans="1:8" x14ac:dyDescent="0.35">
      <c r="C17" s="1"/>
      <c r="D17" s="2"/>
      <c r="E17" s="2"/>
      <c r="F17" s="2"/>
    </row>
    <row r="18" spans="1:8" ht="26" x14ac:dyDescent="0.6">
      <c r="B18" s="10" t="s">
        <v>32</v>
      </c>
      <c r="C18" s="4"/>
      <c r="D18" s="6"/>
      <c r="E18" s="6"/>
      <c r="F18" s="6"/>
      <c r="G18" s="3"/>
      <c r="H18" s="3"/>
    </row>
    <row r="19" spans="1:8" ht="26.5" thickBot="1" x14ac:dyDescent="0.65">
      <c r="B19" s="3"/>
      <c r="C19" s="4"/>
      <c r="D19" s="6"/>
      <c r="E19" s="6"/>
      <c r="F19" s="6"/>
      <c r="G19" s="3"/>
      <c r="H19" s="3"/>
    </row>
    <row r="20" spans="1:8" ht="85.5" customHeight="1" thickBot="1" x14ac:dyDescent="0.4">
      <c r="A20" s="2"/>
      <c r="B20" s="151" t="s">
        <v>5</v>
      </c>
      <c r="C20" s="173" t="s">
        <v>0</v>
      </c>
      <c r="D20" s="153" t="s">
        <v>172</v>
      </c>
      <c r="E20" s="174" t="s">
        <v>1</v>
      </c>
      <c r="F20" s="175" t="s">
        <v>3</v>
      </c>
      <c r="G20" s="174" t="s">
        <v>2</v>
      </c>
      <c r="H20" s="176" t="s">
        <v>44</v>
      </c>
    </row>
    <row r="21" spans="1:8" ht="135" customHeight="1" x14ac:dyDescent="0.35">
      <c r="B21" s="295" t="s">
        <v>33</v>
      </c>
      <c r="C21" s="21" t="s">
        <v>64</v>
      </c>
      <c r="D21" s="22">
        <v>1.5</v>
      </c>
      <c r="E21" s="22">
        <v>2</v>
      </c>
      <c r="F21" s="22">
        <f>Tableau3364913[[#This Row],[Pondération]]*Tableau3364913[[#This Row],[Note (de 1 à 4)]]</f>
        <v>3</v>
      </c>
      <c r="G21" s="23"/>
      <c r="H21" s="24"/>
    </row>
    <row r="22" spans="1:8" ht="58.5" customHeight="1" x14ac:dyDescent="0.35">
      <c r="B22" s="295"/>
      <c r="C22" s="17" t="s">
        <v>29</v>
      </c>
      <c r="D22" s="22">
        <v>1.5</v>
      </c>
      <c r="E22" s="18">
        <v>2</v>
      </c>
      <c r="F22" s="18">
        <f>Tableau3364913[[#This Row],[Pondération]]*Tableau3364913[[#This Row],[Note (de 1 à 4)]]</f>
        <v>3</v>
      </c>
      <c r="G22" s="19"/>
      <c r="H22" s="20"/>
    </row>
    <row r="23" spans="1:8" ht="47.5" customHeight="1" x14ac:dyDescent="0.35">
      <c r="B23" s="295"/>
      <c r="C23" s="21" t="s">
        <v>30</v>
      </c>
      <c r="D23" s="22">
        <v>1.5</v>
      </c>
      <c r="E23" s="22">
        <v>2</v>
      </c>
      <c r="F23" s="22">
        <f>Tableau3364913[[#This Row],[Pondération]]*Tableau3364913[[#This Row],[Note (de 1 à 4)]]</f>
        <v>3</v>
      </c>
      <c r="G23" s="23"/>
      <c r="H23" s="24"/>
    </row>
    <row r="24" spans="1:8" ht="42" customHeight="1" x14ac:dyDescent="0.35">
      <c r="B24" s="295"/>
      <c r="C24" s="81" t="s">
        <v>92</v>
      </c>
      <c r="D24" s="22">
        <v>1.5</v>
      </c>
      <c r="E24" s="69">
        <v>2</v>
      </c>
      <c r="F24" s="69">
        <f>Tableau3364913[[#This Row],[Pondération]]*Tableau3364913[[#This Row],[Note (de 1 à 4)]]</f>
        <v>3</v>
      </c>
      <c r="G24" s="104"/>
      <c r="H24" s="105"/>
    </row>
    <row r="25" spans="1:8" ht="37.5" customHeight="1" x14ac:dyDescent="0.35">
      <c r="B25" s="295"/>
      <c r="C25" s="17" t="s">
        <v>102</v>
      </c>
      <c r="D25" s="18"/>
      <c r="E25" s="18"/>
      <c r="F25" s="82">
        <f>SUM(Tableau3364913[Note 
pondérée])</f>
        <v>12</v>
      </c>
      <c r="G25" s="19"/>
      <c r="H25" s="19"/>
    </row>
    <row r="26" spans="1:8" ht="37" customHeight="1" thickBot="1" x14ac:dyDescent="0.65">
      <c r="B26" s="3"/>
      <c r="C26" s="4"/>
      <c r="D26" s="6"/>
      <c r="E26" s="6"/>
      <c r="F26" s="6"/>
      <c r="G26" s="3"/>
      <c r="H26" s="3"/>
    </row>
    <row r="27" spans="1:8" ht="74.5" customHeight="1" x14ac:dyDescent="0.35">
      <c r="B27" s="53" t="s">
        <v>5</v>
      </c>
      <c r="C27" s="177" t="s">
        <v>0</v>
      </c>
      <c r="D27" s="127" t="s">
        <v>169</v>
      </c>
      <c r="E27" s="178" t="s">
        <v>1</v>
      </c>
      <c r="F27" s="177" t="s">
        <v>3</v>
      </c>
      <c r="G27" s="178" t="s">
        <v>2</v>
      </c>
      <c r="H27" s="179" t="s">
        <v>4</v>
      </c>
    </row>
    <row r="28" spans="1:8" ht="68" customHeight="1" x14ac:dyDescent="0.35">
      <c r="B28" s="298" t="s">
        <v>91</v>
      </c>
      <c r="C28" s="61" t="s">
        <v>31</v>
      </c>
      <c r="D28" s="22"/>
      <c r="E28" s="22">
        <v>3</v>
      </c>
      <c r="F28" s="22">
        <f>Tableau34251014[[#This Row],[Pondération]]*Tableau34251014[[#This Row],[Note (de 1 à 4)]]</f>
        <v>0</v>
      </c>
      <c r="G28" s="23"/>
      <c r="H28" s="24"/>
    </row>
    <row r="29" spans="1:8" ht="102.65" customHeight="1" x14ac:dyDescent="0.35">
      <c r="B29" s="298"/>
      <c r="C29" s="17" t="s">
        <v>94</v>
      </c>
      <c r="D29" s="18"/>
      <c r="E29" s="18">
        <v>1</v>
      </c>
      <c r="F29" s="18">
        <f>Tableau34251014[[#This Row],[Pondération]]*Tableau34251014[[#This Row],[Note (de 1 à 4)]]</f>
        <v>0</v>
      </c>
      <c r="G29" s="19"/>
      <c r="H29" s="20"/>
    </row>
    <row r="30" spans="1:8" ht="82" customHeight="1" x14ac:dyDescent="0.35">
      <c r="B30" s="298"/>
      <c r="C30" s="21" t="s">
        <v>90</v>
      </c>
      <c r="D30" s="22"/>
      <c r="E30" s="22">
        <v>2</v>
      </c>
      <c r="F30" s="22">
        <f>Tableau34251014[[#This Row],[Pondération]]*Tableau34251014[[#This Row],[Note (de 1 à 4)]]</f>
        <v>0</v>
      </c>
      <c r="G30" s="23"/>
      <c r="H30" s="24"/>
    </row>
    <row r="31" spans="1:8" ht="43.5" x14ac:dyDescent="0.35">
      <c r="B31" s="340"/>
      <c r="C31" s="116" t="s">
        <v>105</v>
      </c>
      <c r="D31" s="82"/>
      <c r="E31" s="82">
        <v>2</v>
      </c>
      <c r="F31" s="82">
        <f>Tableau34251014[[#This Row],[Pondération]]*Tableau34251014[[#This Row],[Note (de 1 à 4)]]</f>
        <v>0</v>
      </c>
      <c r="G31" s="115"/>
      <c r="H31" s="158"/>
    </row>
    <row r="32" spans="1:8" ht="79.5" customHeight="1" x14ac:dyDescent="0.35">
      <c r="B32" s="340"/>
      <c r="C32" s="21" t="s">
        <v>175</v>
      </c>
      <c r="D32" s="113"/>
      <c r="E32" s="113">
        <v>3</v>
      </c>
      <c r="F32" s="113">
        <f>SUM(F26:F31)</f>
        <v>0</v>
      </c>
      <c r="G32" s="114"/>
      <c r="H32" s="159"/>
    </row>
    <row r="33" spans="2:18" ht="63" customHeight="1" x14ac:dyDescent="0.35">
      <c r="B33" s="340"/>
      <c r="C33" s="112" t="s">
        <v>87</v>
      </c>
      <c r="D33" s="18"/>
      <c r="E33" s="18">
        <v>3</v>
      </c>
      <c r="F33" s="18">
        <f>Tableau34251014[[#This Row],[Pondération]]*Tableau34251014[[#This Row],[Note (de 1 à 4)]]</f>
        <v>0</v>
      </c>
      <c r="G33" s="19"/>
      <c r="H33" s="20"/>
    </row>
    <row r="34" spans="2:18" ht="27" customHeight="1" thickBot="1" x14ac:dyDescent="0.4">
      <c r="B34" s="293"/>
      <c r="C34" s="180" t="s">
        <v>103</v>
      </c>
      <c r="D34" s="66"/>
      <c r="E34" s="66"/>
      <c r="F34" s="66">
        <f t="shared" ref="F34" si="0">SUM(F28:F33)</f>
        <v>0</v>
      </c>
      <c r="G34" s="67"/>
      <c r="H34" s="68"/>
    </row>
    <row r="35" spans="2:18" x14ac:dyDescent="0.35">
      <c r="C35" s="5"/>
      <c r="D35" s="2"/>
      <c r="E35" s="2"/>
      <c r="F35" s="2"/>
    </row>
    <row r="36" spans="2:18" ht="16" thickBot="1" x14ac:dyDescent="0.4">
      <c r="F36" s="11"/>
    </row>
    <row r="37" spans="2:18" ht="31" x14ac:dyDescent="0.35">
      <c r="B37" s="119" t="s">
        <v>5</v>
      </c>
      <c r="C37" s="120" t="s">
        <v>0</v>
      </c>
      <c r="D37" s="83" t="s">
        <v>172</v>
      </c>
      <c r="E37" s="121" t="s">
        <v>1</v>
      </c>
      <c r="F37" s="120" t="s">
        <v>3</v>
      </c>
      <c r="G37" s="121" t="s">
        <v>2</v>
      </c>
      <c r="H37" s="122" t="s">
        <v>4</v>
      </c>
    </row>
    <row r="38" spans="2:18" ht="90.65" customHeight="1" x14ac:dyDescent="0.35">
      <c r="B38" s="298" t="s">
        <v>22</v>
      </c>
      <c r="C38" s="21" t="s">
        <v>27</v>
      </c>
      <c r="D38" s="22"/>
      <c r="E38" s="22">
        <v>1</v>
      </c>
      <c r="F38" s="22">
        <f>Tableau338271216[[#This Row],[Note (de 1 à 4)]]*Tableau338271216[[#This Row],[Pondération]]</f>
        <v>0</v>
      </c>
      <c r="G38" s="23"/>
      <c r="H38" s="24"/>
    </row>
    <row r="39" spans="2:18" ht="58" x14ac:dyDescent="0.35">
      <c r="B39" s="298"/>
      <c r="C39" s="17" t="s">
        <v>26</v>
      </c>
      <c r="D39" s="18"/>
      <c r="E39" s="18">
        <v>2</v>
      </c>
      <c r="F39" s="18">
        <f>Tableau338271216[[#This Row],[Note (de 1 à 4)]]*Tableau338271216[[#This Row],[Pondération]]</f>
        <v>0</v>
      </c>
      <c r="G39" s="19"/>
      <c r="H39" s="20"/>
    </row>
    <row r="40" spans="2:18" ht="69" customHeight="1" x14ac:dyDescent="0.35">
      <c r="B40" s="298"/>
      <c r="C40" s="21" t="s">
        <v>25</v>
      </c>
      <c r="D40" s="22"/>
      <c r="E40" s="22">
        <v>2</v>
      </c>
      <c r="F40" s="22">
        <f>Tableau338271216[[#This Row],[Note (de 1 à 4)]]*Tableau338271216[[#This Row],[Pondération]]</f>
        <v>0</v>
      </c>
      <c r="G40" s="23"/>
      <c r="H40" s="24"/>
    </row>
    <row r="41" spans="2:18" ht="47.5" customHeight="1" thickBot="1" x14ac:dyDescent="0.4">
      <c r="B41" s="299"/>
      <c r="C41" s="60" t="s">
        <v>103</v>
      </c>
      <c r="D41" s="25"/>
      <c r="E41" s="25"/>
      <c r="F41" s="204">
        <f>SUM(F38:F40)</f>
        <v>0</v>
      </c>
      <c r="G41" s="26"/>
      <c r="H41" s="27"/>
    </row>
    <row r="42" spans="2:18" ht="74.150000000000006" customHeight="1" thickBot="1" x14ac:dyDescent="0.4">
      <c r="C42" s="2"/>
      <c r="D42" s="2"/>
      <c r="E42" s="2"/>
      <c r="F42" s="9"/>
      <c r="G42" s="8"/>
      <c r="H42" s="7"/>
    </row>
    <row r="43" spans="2:18" ht="31" x14ac:dyDescent="0.35">
      <c r="B43" s="12" t="s">
        <v>5</v>
      </c>
      <c r="C43" s="181" t="s">
        <v>0</v>
      </c>
      <c r="D43" s="83" t="s">
        <v>172</v>
      </c>
      <c r="E43" s="182" t="s">
        <v>1</v>
      </c>
      <c r="F43" s="183" t="s">
        <v>3</v>
      </c>
      <c r="G43" s="182" t="s">
        <v>2</v>
      </c>
      <c r="H43" s="184" t="s">
        <v>4</v>
      </c>
    </row>
    <row r="44" spans="2:18" ht="81" customHeight="1" x14ac:dyDescent="0.35">
      <c r="B44" s="295" t="s">
        <v>23</v>
      </c>
      <c r="C44" s="21" t="s">
        <v>24</v>
      </c>
      <c r="D44" s="22"/>
      <c r="E44" s="22">
        <v>1</v>
      </c>
      <c r="F44" s="22">
        <f>Tableau33861115[[#This Row],[Note (de 1 à 4)]]*Tableau33861115[[#This Row],[Pondération]]</f>
        <v>0</v>
      </c>
      <c r="G44" s="23"/>
      <c r="H44" s="23"/>
    </row>
    <row r="45" spans="2:18" ht="102" customHeight="1" x14ac:dyDescent="0.35">
      <c r="B45" s="295"/>
      <c r="C45" s="17" t="s">
        <v>28</v>
      </c>
      <c r="D45" s="82"/>
      <c r="E45" s="82">
        <v>3</v>
      </c>
      <c r="F45" s="82">
        <f>Tableau33861115[[#This Row],[Note (de 1 à 4)]]*Tableau33861115[[#This Row],[Pondération]]</f>
        <v>0</v>
      </c>
      <c r="G45" s="115"/>
      <c r="H45" s="115"/>
    </row>
    <row r="46" spans="2:18" ht="96" customHeight="1" x14ac:dyDescent="0.35">
      <c r="B46" s="295"/>
      <c r="C46" s="21" t="s">
        <v>95</v>
      </c>
      <c r="D46" s="22"/>
      <c r="E46" s="22">
        <v>2</v>
      </c>
      <c r="F46" s="22">
        <f>Tableau33861115[[#This Row],[Note (de 1 à 4)]]*Tableau33861115[[#This Row],[Pondération]]</f>
        <v>0</v>
      </c>
      <c r="G46" s="23"/>
      <c r="H46" s="23"/>
    </row>
    <row r="47" spans="2:18" ht="42.65" customHeight="1" x14ac:dyDescent="0.35">
      <c r="B47" s="295"/>
      <c r="C47" s="17" t="s">
        <v>103</v>
      </c>
      <c r="D47" s="82"/>
      <c r="E47" s="82"/>
      <c r="F47" s="123">
        <f>SUM(Tableau33861115[Note 
pondérée])</f>
        <v>0</v>
      </c>
      <c r="G47" s="124"/>
      <c r="H47" s="125"/>
    </row>
    <row r="48" spans="2:18" x14ac:dyDescent="0.35">
      <c r="C48" s="5"/>
      <c r="D48" s="2"/>
      <c r="E48" s="2"/>
      <c r="F48" s="2"/>
      <c r="L48" s="57"/>
      <c r="M48" s="58"/>
      <c r="N48" s="30"/>
      <c r="O48" s="30"/>
      <c r="P48" s="30"/>
      <c r="Q48" s="28"/>
      <c r="R48" s="28"/>
    </row>
    <row r="50" spans="2:16" ht="26" x14ac:dyDescent="0.6">
      <c r="B50" s="85" t="s">
        <v>51</v>
      </c>
      <c r="C50" s="85"/>
    </row>
    <row r="52" spans="2:16" ht="31.5" thickBot="1" x14ac:dyDescent="0.4">
      <c r="B52" s="349" t="s">
        <v>128</v>
      </c>
      <c r="C52" s="77" t="s">
        <v>0</v>
      </c>
      <c r="D52" s="78" t="s">
        <v>169</v>
      </c>
      <c r="E52" s="79" t="s">
        <v>1</v>
      </c>
      <c r="F52" s="77" t="s">
        <v>3</v>
      </c>
      <c r="G52" s="79" t="s">
        <v>2</v>
      </c>
      <c r="H52" s="77" t="s">
        <v>4</v>
      </c>
    </row>
    <row r="53" spans="2:16" ht="42" x14ac:dyDescent="0.35">
      <c r="B53" s="349"/>
      <c r="C53" s="187" t="s">
        <v>80</v>
      </c>
      <c r="D53" s="383">
        <v>1.5</v>
      </c>
      <c r="E53" s="188">
        <v>2</v>
      </c>
      <c r="F53" s="131">
        <f t="shared" ref="F53:F55" si="1">D53*E53</f>
        <v>3</v>
      </c>
      <c r="G53" s="19"/>
      <c r="H53" s="19"/>
      <c r="M53" s="100"/>
      <c r="N53" s="101"/>
      <c r="O53" s="101"/>
      <c r="P53" s="101"/>
    </row>
    <row r="54" spans="2:16" ht="56" x14ac:dyDescent="0.35">
      <c r="B54" s="349"/>
      <c r="C54" s="132" t="s">
        <v>129</v>
      </c>
      <c r="D54" s="383">
        <v>1.5</v>
      </c>
      <c r="E54" s="133">
        <v>1</v>
      </c>
      <c r="F54" s="133">
        <f t="shared" si="1"/>
        <v>1.5</v>
      </c>
      <c r="G54" s="23"/>
      <c r="H54" s="23"/>
      <c r="M54" s="100"/>
      <c r="N54" s="101"/>
      <c r="O54" s="101"/>
      <c r="P54" s="101"/>
    </row>
    <row r="55" spans="2:16" ht="28" x14ac:dyDescent="0.35">
      <c r="B55" s="349"/>
      <c r="C55" s="161" t="s">
        <v>77</v>
      </c>
      <c r="D55" s="383">
        <v>1.5</v>
      </c>
      <c r="E55" s="131">
        <v>3</v>
      </c>
      <c r="F55" s="131">
        <f t="shared" si="1"/>
        <v>4.5</v>
      </c>
      <c r="G55" s="19"/>
      <c r="H55" s="19"/>
      <c r="M55" s="102"/>
      <c r="N55" s="101"/>
      <c r="O55" s="101"/>
      <c r="P55" s="101"/>
    </row>
    <row r="56" spans="2:16" x14ac:dyDescent="0.35">
      <c r="B56" s="349"/>
      <c r="C56" s="189" t="s">
        <v>103</v>
      </c>
      <c r="D56" s="189"/>
      <c r="E56" s="189"/>
      <c r="F56" s="190">
        <f>SUM(F53:F55)</f>
        <v>9</v>
      </c>
      <c r="G56" s="189"/>
      <c r="H56" s="189"/>
      <c r="M56" s="103"/>
      <c r="N56" s="101"/>
      <c r="O56" s="101"/>
      <c r="P56" s="101"/>
    </row>
    <row r="59" spans="2:16" ht="26" x14ac:dyDescent="0.6">
      <c r="B59" s="10" t="s">
        <v>50</v>
      </c>
    </row>
    <row r="60" spans="2:16" ht="15" thickBot="1" x14ac:dyDescent="0.4"/>
    <row r="61" spans="2:16" ht="28" x14ac:dyDescent="0.35">
      <c r="B61" s="12"/>
      <c r="C61" s="149" t="s">
        <v>61</v>
      </c>
      <c r="D61" s="87" t="s">
        <v>106</v>
      </c>
      <c r="E61" s="316" t="s">
        <v>2</v>
      </c>
      <c r="F61" s="316"/>
      <c r="G61" s="316"/>
      <c r="H61" s="150" t="s">
        <v>4</v>
      </c>
    </row>
    <row r="62" spans="2:16" ht="56.5" customHeight="1" x14ac:dyDescent="0.35">
      <c r="B62" s="295" t="s">
        <v>54</v>
      </c>
      <c r="C62" s="34" t="s">
        <v>62</v>
      </c>
      <c r="D62" s="35">
        <v>0</v>
      </c>
      <c r="E62" s="300"/>
      <c r="F62" s="300"/>
      <c r="G62" s="300"/>
      <c r="H62" s="36"/>
    </row>
    <row r="63" spans="2:16" ht="28" x14ac:dyDescent="0.35">
      <c r="B63" s="295"/>
      <c r="C63" s="38" t="s">
        <v>55</v>
      </c>
      <c r="D63" s="39"/>
      <c r="E63" s="289"/>
      <c r="F63" s="289"/>
      <c r="G63" s="289"/>
      <c r="H63" s="40"/>
    </row>
    <row r="64" spans="2:16" ht="28" x14ac:dyDescent="0.35">
      <c r="B64" s="295"/>
      <c r="C64" s="34" t="s">
        <v>56</v>
      </c>
      <c r="D64" s="35"/>
      <c r="E64" s="300"/>
      <c r="F64" s="300"/>
      <c r="G64" s="300"/>
      <c r="H64" s="36"/>
    </row>
    <row r="65" spans="2:8" ht="153.65" customHeight="1" x14ac:dyDescent="0.35">
      <c r="B65" s="295"/>
      <c r="C65" s="38" t="s">
        <v>170</v>
      </c>
      <c r="D65" s="191"/>
      <c r="E65" s="348"/>
      <c r="F65" s="348"/>
      <c r="G65" s="348"/>
      <c r="H65" s="165"/>
    </row>
    <row r="66" spans="2:8" ht="87" customHeight="1" x14ac:dyDescent="0.35">
      <c r="B66" s="295"/>
      <c r="C66" s="34" t="s">
        <v>171</v>
      </c>
      <c r="D66" s="140"/>
      <c r="E66" s="288"/>
      <c r="F66" s="288"/>
      <c r="G66" s="288"/>
      <c r="H66" s="141"/>
    </row>
    <row r="67" spans="2:8" ht="42" x14ac:dyDescent="0.35">
      <c r="B67" s="295"/>
      <c r="C67" s="38" t="s">
        <v>53</v>
      </c>
      <c r="D67" s="39"/>
      <c r="E67" s="289"/>
      <c r="F67" s="289"/>
      <c r="G67" s="289"/>
      <c r="H67" s="40"/>
    </row>
    <row r="68" spans="2:8" x14ac:dyDescent="0.35">
      <c r="B68" s="295"/>
      <c r="C68" s="88" t="s">
        <v>103</v>
      </c>
      <c r="D68" s="35">
        <f>SUM(D62:D67)</f>
        <v>0</v>
      </c>
      <c r="E68" s="303"/>
      <c r="F68" s="304"/>
      <c r="G68" s="305"/>
      <c r="H68" s="36"/>
    </row>
    <row r="69" spans="2:8" ht="26.5" thickBot="1" x14ac:dyDescent="0.65">
      <c r="B69" s="10"/>
      <c r="C69" s="44"/>
      <c r="D69" s="45"/>
      <c r="E69" s="46"/>
      <c r="H69" s="46"/>
    </row>
    <row r="70" spans="2:8" ht="28.5" thickBot="1" x14ac:dyDescent="0.4">
      <c r="B70" s="169"/>
      <c r="C70" s="197" t="s">
        <v>0</v>
      </c>
      <c r="D70" s="171" t="s">
        <v>106</v>
      </c>
      <c r="E70" s="350" t="s">
        <v>2</v>
      </c>
      <c r="F70" s="351"/>
      <c r="G70" s="352"/>
      <c r="H70" s="198" t="s">
        <v>4</v>
      </c>
    </row>
    <row r="71" spans="2:8" ht="84" customHeight="1" x14ac:dyDescent="0.35">
      <c r="B71" s="294" t="s">
        <v>57</v>
      </c>
      <c r="C71" s="166" t="s">
        <v>58</v>
      </c>
      <c r="D71" s="199">
        <v>0</v>
      </c>
      <c r="E71" s="347"/>
      <c r="F71" s="347"/>
      <c r="G71" s="347"/>
      <c r="H71" s="168"/>
    </row>
    <row r="72" spans="2:8" ht="28" x14ac:dyDescent="0.35">
      <c r="B72" s="295"/>
      <c r="C72" s="38" t="s">
        <v>60</v>
      </c>
      <c r="D72" s="39"/>
      <c r="E72" s="289"/>
      <c r="F72" s="289"/>
      <c r="G72" s="289"/>
      <c r="H72" s="40"/>
    </row>
    <row r="73" spans="2:8" ht="84" x14ac:dyDescent="0.35">
      <c r="B73" s="295"/>
      <c r="C73" s="34" t="s">
        <v>63</v>
      </c>
      <c r="D73" s="35"/>
      <c r="E73" s="300"/>
      <c r="F73" s="300"/>
      <c r="G73" s="300"/>
      <c r="H73" s="36"/>
    </row>
    <row r="74" spans="2:8" ht="28" x14ac:dyDescent="0.35">
      <c r="B74" s="295"/>
      <c r="C74" s="38" t="s">
        <v>65</v>
      </c>
      <c r="D74" s="39"/>
      <c r="E74" s="289"/>
      <c r="F74" s="289"/>
      <c r="G74" s="289"/>
      <c r="H74" s="40"/>
    </row>
    <row r="75" spans="2:8" x14ac:dyDescent="0.35">
      <c r="B75" s="295"/>
      <c r="C75" s="34" t="s">
        <v>59</v>
      </c>
      <c r="D75" s="35"/>
      <c r="E75" s="300"/>
      <c r="F75" s="300"/>
      <c r="G75" s="300"/>
      <c r="H75" s="36"/>
    </row>
    <row r="76" spans="2:8" ht="26.15" customHeight="1" x14ac:dyDescent="0.35">
      <c r="B76" s="295"/>
      <c r="C76" s="142" t="s">
        <v>103</v>
      </c>
      <c r="D76" s="143">
        <f>SUM(D71:D75)</f>
        <v>0</v>
      </c>
      <c r="E76" s="289"/>
      <c r="F76" s="289"/>
      <c r="G76" s="289"/>
      <c r="H76" s="40"/>
    </row>
    <row r="77" spans="2:8" ht="15" thickBot="1" x14ac:dyDescent="0.4">
      <c r="B77" s="57"/>
      <c r="C77" s="58"/>
      <c r="D77" s="30"/>
      <c r="E77" s="28"/>
      <c r="H77" s="28"/>
    </row>
    <row r="78" spans="2:8" ht="28.5" thickBot="1" x14ac:dyDescent="0.4">
      <c r="B78" s="169"/>
      <c r="C78" s="197" t="s">
        <v>0</v>
      </c>
      <c r="D78" s="171" t="s">
        <v>106</v>
      </c>
      <c r="E78" s="354" t="s">
        <v>2</v>
      </c>
      <c r="F78" s="354"/>
      <c r="G78" s="354"/>
      <c r="H78" s="203" t="s">
        <v>4</v>
      </c>
    </row>
    <row r="79" spans="2:8" ht="48" customHeight="1" x14ac:dyDescent="0.35">
      <c r="B79" s="339" t="s">
        <v>66</v>
      </c>
      <c r="C79" s="200" t="s">
        <v>67</v>
      </c>
      <c r="D79" s="201"/>
      <c r="E79" s="355"/>
      <c r="F79" s="355"/>
      <c r="G79" s="355"/>
      <c r="H79" s="202"/>
    </row>
    <row r="80" spans="2:8" ht="85" customHeight="1" x14ac:dyDescent="0.35">
      <c r="B80" s="298"/>
      <c r="C80" s="34" t="s">
        <v>68</v>
      </c>
      <c r="D80" s="35"/>
      <c r="E80" s="300"/>
      <c r="F80" s="300"/>
      <c r="G80" s="300"/>
      <c r="H80" s="36"/>
    </row>
    <row r="81" spans="1:10" ht="72" customHeight="1" x14ac:dyDescent="0.35">
      <c r="B81" s="298"/>
      <c r="C81" s="38" t="s">
        <v>70</v>
      </c>
      <c r="D81" s="39"/>
      <c r="E81" s="289"/>
      <c r="F81" s="289"/>
      <c r="G81" s="289"/>
      <c r="H81" s="40"/>
    </row>
    <row r="82" spans="1:10" ht="47.15" customHeight="1" x14ac:dyDescent="0.35">
      <c r="B82" s="298"/>
      <c r="C82" s="34" t="s">
        <v>69</v>
      </c>
      <c r="D82" s="35"/>
      <c r="E82" s="300"/>
      <c r="F82" s="300"/>
      <c r="G82" s="300"/>
      <c r="H82" s="36"/>
    </row>
    <row r="83" spans="1:10" ht="43" customHeight="1" x14ac:dyDescent="0.35">
      <c r="B83" s="298"/>
      <c r="C83" s="38" t="s">
        <v>176</v>
      </c>
      <c r="D83" s="39"/>
      <c r="E83" s="289"/>
      <c r="F83" s="289"/>
      <c r="G83" s="289"/>
      <c r="H83" s="40"/>
    </row>
    <row r="84" spans="1:10" ht="117.65" customHeight="1" thickBot="1" x14ac:dyDescent="0.4">
      <c r="B84" s="299"/>
      <c r="C84" s="34" t="s">
        <v>71</v>
      </c>
      <c r="D84" s="35"/>
      <c r="E84" s="300"/>
      <c r="F84" s="300"/>
      <c r="G84" s="300"/>
      <c r="H84" s="36"/>
    </row>
    <row r="85" spans="1:10" x14ac:dyDescent="0.35">
      <c r="B85" s="57"/>
      <c r="C85" s="142" t="s">
        <v>103</v>
      </c>
      <c r="D85" s="143">
        <f>SUM(D79:D84)</f>
        <v>0</v>
      </c>
      <c r="E85" s="315"/>
      <c r="F85" s="315"/>
      <c r="G85" s="315"/>
      <c r="H85" s="144"/>
    </row>
    <row r="86" spans="1:10" ht="15" thickBot="1" x14ac:dyDescent="0.4">
      <c r="B86" s="57"/>
      <c r="C86" s="58"/>
      <c r="D86" s="30"/>
      <c r="E86" s="28"/>
      <c r="H86" s="28"/>
    </row>
    <row r="87" spans="1:10" ht="28.5" thickBot="1" x14ac:dyDescent="0.4">
      <c r="B87" s="169"/>
      <c r="C87" s="197" t="s">
        <v>0</v>
      </c>
      <c r="D87" s="171" t="s">
        <v>106</v>
      </c>
      <c r="E87" s="350" t="s">
        <v>2</v>
      </c>
      <c r="F87" s="351"/>
      <c r="G87" s="352"/>
      <c r="H87" s="198" t="s">
        <v>4</v>
      </c>
    </row>
    <row r="88" spans="1:10" ht="83.15" customHeight="1" x14ac:dyDescent="0.35">
      <c r="B88" s="346" t="s">
        <v>100</v>
      </c>
      <c r="C88" s="166" t="s">
        <v>99</v>
      </c>
      <c r="D88" s="195"/>
      <c r="E88" s="356"/>
      <c r="F88" s="356"/>
      <c r="G88" s="356"/>
      <c r="H88" s="196"/>
    </row>
    <row r="89" spans="1:10" ht="90.65" customHeight="1" thickBot="1" x14ac:dyDescent="0.4">
      <c r="B89" s="287"/>
      <c r="C89" s="50" t="s">
        <v>107</v>
      </c>
      <c r="D89" s="164"/>
      <c r="E89" s="348"/>
      <c r="F89" s="348"/>
      <c r="G89" s="348"/>
      <c r="H89" s="165"/>
    </row>
    <row r="90" spans="1:10" x14ac:dyDescent="0.35">
      <c r="C90" s="88" t="s">
        <v>103</v>
      </c>
      <c r="D90" s="193">
        <f>D88+D89</f>
        <v>0</v>
      </c>
      <c r="E90" s="353"/>
      <c r="F90" s="353"/>
      <c r="G90" s="353"/>
      <c r="H90" s="194"/>
    </row>
    <row r="93" spans="1:10" x14ac:dyDescent="0.35">
      <c r="A93" s="28"/>
      <c r="B93" s="28"/>
      <c r="C93" s="28"/>
      <c r="D93" s="28"/>
      <c r="E93" s="28"/>
      <c r="F93" s="321"/>
      <c r="G93" s="321"/>
      <c r="H93" s="321"/>
      <c r="I93" s="321"/>
      <c r="J93" s="93"/>
    </row>
    <row r="94" spans="1:10" ht="30.65" customHeight="1" x14ac:dyDescent="0.35">
      <c r="B94" s="89" t="s">
        <v>46</v>
      </c>
      <c r="C94" s="90"/>
      <c r="D94" s="91"/>
      <c r="E94" s="92">
        <f>Tableau3364913[[#Totals],[Note 
pondérée]]+F34+Tableau338271216[[#Totals],[Note 
pondérée]]+Tableau33861115[[#Totals],[Note 
pondérée]]</f>
        <v>12</v>
      </c>
      <c r="F94" s="93"/>
      <c r="G94" s="28"/>
      <c r="H94" s="29"/>
      <c r="I94" s="29"/>
      <c r="J94" s="28"/>
    </row>
    <row r="95" spans="1:10" ht="34.5" customHeight="1" x14ac:dyDescent="0.35">
      <c r="B95" s="94" t="s">
        <v>47</v>
      </c>
      <c r="C95" s="95"/>
      <c r="D95" s="96"/>
      <c r="E95" s="92">
        <f>F56</f>
        <v>9</v>
      </c>
      <c r="F95" s="28"/>
      <c r="G95" s="28"/>
      <c r="H95" s="29"/>
    </row>
    <row r="96" spans="1:10" ht="30.65" customHeight="1" x14ac:dyDescent="0.35">
      <c r="B96" s="94" t="s">
        <v>48</v>
      </c>
      <c r="C96" s="95"/>
      <c r="D96" s="96"/>
      <c r="E96" s="92">
        <f>D68+D76+D85+D90</f>
        <v>0</v>
      </c>
      <c r="F96" s="28"/>
      <c r="G96" s="28"/>
      <c r="H96" s="28"/>
    </row>
    <row r="97" spans="2:8" ht="27.65" customHeight="1" x14ac:dyDescent="0.35">
      <c r="B97" s="73" t="s">
        <v>49</v>
      </c>
      <c r="C97" s="74"/>
      <c r="D97" s="75"/>
      <c r="E97" s="92">
        <f>SUM(E94:E96)</f>
        <v>21</v>
      </c>
      <c r="F97" s="28"/>
      <c r="G97" s="28"/>
      <c r="H97" s="29"/>
    </row>
    <row r="100" spans="2:8" ht="32.5" customHeight="1" x14ac:dyDescent="0.35">
      <c r="B100" s="328" t="s">
        <v>110</v>
      </c>
      <c r="C100" s="329"/>
      <c r="D100" s="330"/>
      <c r="E100" s="99">
        <f>E94+E95</f>
        <v>21</v>
      </c>
    </row>
    <row r="101" spans="2:8" ht="71.5" customHeight="1" x14ac:dyDescent="0.35">
      <c r="B101" s="97" t="s">
        <v>112</v>
      </c>
      <c r="C101" s="329" t="s">
        <v>113</v>
      </c>
      <c r="D101" s="330"/>
      <c r="E101" s="98" t="s">
        <v>116</v>
      </c>
    </row>
    <row r="102" spans="2:8" ht="28.5" customHeight="1" x14ac:dyDescent="0.35">
      <c r="B102" s="333" t="s">
        <v>109</v>
      </c>
      <c r="C102" s="331" t="s">
        <v>151</v>
      </c>
      <c r="D102" s="332"/>
      <c r="E102" s="80"/>
    </row>
    <row r="103" spans="2:8" ht="28.5" customHeight="1" x14ac:dyDescent="0.35">
      <c r="B103" s="334"/>
      <c r="C103" s="331" t="s">
        <v>131</v>
      </c>
      <c r="D103" s="332"/>
      <c r="E103" s="80"/>
    </row>
    <row r="104" spans="2:8" ht="28.5" customHeight="1" x14ac:dyDescent="0.35">
      <c r="B104" s="333" t="s">
        <v>111</v>
      </c>
      <c r="C104" s="331" t="s">
        <v>153</v>
      </c>
      <c r="D104" s="332"/>
      <c r="E104" s="80"/>
    </row>
    <row r="105" spans="2:8" ht="21.65" customHeight="1" x14ac:dyDescent="0.35">
      <c r="B105" s="334"/>
      <c r="C105" s="331" t="s">
        <v>133</v>
      </c>
      <c r="D105" s="332"/>
      <c r="E105" s="80"/>
    </row>
    <row r="106" spans="2:8" ht="21.65" customHeight="1" x14ac:dyDescent="0.35">
      <c r="B106" s="333" t="s">
        <v>108</v>
      </c>
      <c r="C106" s="331" t="s">
        <v>154</v>
      </c>
      <c r="D106" s="332"/>
      <c r="E106" s="80"/>
    </row>
    <row r="107" spans="2:8" ht="30.65" customHeight="1" x14ac:dyDescent="0.35">
      <c r="B107" s="334"/>
      <c r="C107" s="331" t="s">
        <v>135</v>
      </c>
      <c r="D107" s="332"/>
      <c r="E107" s="80"/>
    </row>
    <row r="108" spans="2:8" ht="29.15" customHeight="1" x14ac:dyDescent="0.35">
      <c r="B108" s="28"/>
      <c r="C108" s="28"/>
      <c r="D108" s="28"/>
      <c r="E108" s="28"/>
      <c r="F108" s="28"/>
      <c r="G108" s="28"/>
      <c r="H108" s="29"/>
    </row>
    <row r="109" spans="2:8" x14ac:dyDescent="0.35">
      <c r="B109" s="28"/>
      <c r="C109" s="33"/>
      <c r="D109" s="30"/>
      <c r="E109" s="30"/>
      <c r="F109" s="30"/>
      <c r="G109" s="28"/>
      <c r="H109" s="28"/>
    </row>
    <row r="110" spans="2:8" ht="15" customHeight="1" x14ac:dyDescent="0.35">
      <c r="B110" s="335" t="s">
        <v>45</v>
      </c>
      <c r="C110" s="338"/>
      <c r="D110" s="338"/>
      <c r="E110" s="338"/>
      <c r="F110" s="338"/>
      <c r="G110" s="338"/>
      <c r="H110" s="338"/>
    </row>
    <row r="111" spans="2:8" x14ac:dyDescent="0.35">
      <c r="B111" s="336"/>
      <c r="C111" s="338"/>
      <c r="D111" s="338"/>
      <c r="E111" s="338"/>
      <c r="F111" s="338"/>
      <c r="G111" s="338"/>
      <c r="H111" s="338"/>
    </row>
    <row r="112" spans="2:8" x14ac:dyDescent="0.35">
      <c r="B112" s="336"/>
      <c r="C112" s="338"/>
      <c r="D112" s="338"/>
      <c r="E112" s="338"/>
      <c r="F112" s="338"/>
      <c r="G112" s="338"/>
      <c r="H112" s="338"/>
    </row>
    <row r="113" spans="2:8" x14ac:dyDescent="0.35">
      <c r="B113" s="336"/>
      <c r="C113" s="338"/>
      <c r="D113" s="338"/>
      <c r="E113" s="338"/>
      <c r="F113" s="338"/>
      <c r="G113" s="338"/>
      <c r="H113" s="338"/>
    </row>
    <row r="114" spans="2:8" x14ac:dyDescent="0.35">
      <c r="B114" s="337"/>
      <c r="C114" s="338"/>
      <c r="D114" s="338"/>
      <c r="E114" s="338"/>
      <c r="F114" s="338"/>
      <c r="G114" s="338"/>
      <c r="H114" s="338"/>
    </row>
    <row r="115" spans="2:8" ht="15.75" customHeight="1" x14ac:dyDescent="0.35">
      <c r="B115" s="28"/>
      <c r="C115" s="33"/>
      <c r="D115" s="30"/>
      <c r="E115" s="30"/>
      <c r="F115" s="30"/>
      <c r="G115" s="28"/>
      <c r="H115" s="28"/>
    </row>
    <row r="116" spans="2:8" x14ac:dyDescent="0.35">
      <c r="B116" s="28"/>
      <c r="C116" s="33"/>
      <c r="D116" s="30"/>
      <c r="E116" s="30"/>
      <c r="F116" s="30"/>
      <c r="G116" s="28"/>
      <c r="H116" s="28"/>
    </row>
    <row r="117" spans="2:8" ht="22.5" customHeight="1" x14ac:dyDescent="0.35">
      <c r="B117" s="72" t="s">
        <v>17</v>
      </c>
      <c r="C117" s="320"/>
      <c r="D117" s="320"/>
      <c r="E117" s="320"/>
      <c r="F117" s="320"/>
      <c r="G117" s="320"/>
      <c r="H117" s="320"/>
    </row>
    <row r="118" spans="2:8" ht="20.25" customHeight="1" x14ac:dyDescent="0.35">
      <c r="B118" s="72" t="s">
        <v>8</v>
      </c>
      <c r="C118" s="320"/>
      <c r="D118" s="320"/>
      <c r="E118" s="320"/>
      <c r="F118" s="320"/>
      <c r="G118" s="320"/>
      <c r="H118" s="320"/>
    </row>
    <row r="119" spans="2:8" ht="18" customHeight="1" x14ac:dyDescent="0.35">
      <c r="B119" s="72" t="s">
        <v>20</v>
      </c>
      <c r="C119" s="320"/>
      <c r="D119" s="320"/>
      <c r="E119" s="320"/>
      <c r="F119" s="320"/>
      <c r="G119" s="320"/>
      <c r="H119" s="320"/>
    </row>
    <row r="120" spans="2:8" ht="15.75" customHeight="1" x14ac:dyDescent="0.35">
      <c r="B120" s="72" t="s">
        <v>9</v>
      </c>
      <c r="C120" s="320"/>
      <c r="D120" s="320"/>
      <c r="E120" s="320"/>
      <c r="F120" s="320"/>
      <c r="G120" s="320"/>
      <c r="H120" s="320"/>
    </row>
    <row r="121" spans="2:8" ht="25" customHeight="1" x14ac:dyDescent="0.35">
      <c r="B121" s="72" t="s">
        <v>10</v>
      </c>
      <c r="C121" s="320"/>
      <c r="D121" s="320"/>
      <c r="E121" s="320"/>
      <c r="F121" s="320"/>
      <c r="G121" s="320"/>
      <c r="H121" s="320"/>
    </row>
    <row r="122" spans="2:8" ht="25" customHeight="1" x14ac:dyDescent="0.35">
      <c r="B122" s="72" t="s">
        <v>11</v>
      </c>
      <c r="C122" s="320"/>
      <c r="D122" s="320"/>
      <c r="E122" s="320"/>
      <c r="F122" s="320"/>
      <c r="G122" s="320"/>
      <c r="H122" s="320"/>
    </row>
    <row r="123" spans="2:8" ht="87" customHeight="1" x14ac:dyDescent="0.35">
      <c r="B123" s="76" t="s">
        <v>18</v>
      </c>
      <c r="C123" s="327" t="s">
        <v>13</v>
      </c>
      <c r="D123" s="327"/>
      <c r="E123" s="327"/>
      <c r="F123" s="327"/>
      <c r="G123" s="327"/>
      <c r="H123" s="327"/>
    </row>
    <row r="124" spans="2:8" ht="50.15" customHeight="1" x14ac:dyDescent="0.35">
      <c r="B124" s="72" t="s">
        <v>12</v>
      </c>
      <c r="C124" s="320"/>
      <c r="D124" s="320"/>
      <c r="E124" s="320"/>
      <c r="F124" s="320"/>
      <c r="G124" s="320"/>
      <c r="H124" s="320"/>
    </row>
    <row r="125" spans="2:8" x14ac:dyDescent="0.35">
      <c r="B125" s="28"/>
      <c r="C125" s="28"/>
      <c r="D125" s="28"/>
      <c r="E125" s="28"/>
      <c r="F125" s="28"/>
      <c r="G125" s="28"/>
      <c r="H125" s="28"/>
    </row>
  </sheetData>
  <mergeCells count="76">
    <mergeCell ref="C121:H121"/>
    <mergeCell ref="C122:H122"/>
    <mergeCell ref="C123:H123"/>
    <mergeCell ref="C124:H124"/>
    <mergeCell ref="B110:B114"/>
    <mergeCell ref="C110:H114"/>
    <mergeCell ref="C117:H117"/>
    <mergeCell ref="C118:H118"/>
    <mergeCell ref="C119:H119"/>
    <mergeCell ref="C120:H120"/>
    <mergeCell ref="B104:B105"/>
    <mergeCell ref="C104:D104"/>
    <mergeCell ref="C105:D105"/>
    <mergeCell ref="B106:B107"/>
    <mergeCell ref="C106:D106"/>
    <mergeCell ref="C107:D107"/>
    <mergeCell ref="F93:G93"/>
    <mergeCell ref="H93:I93"/>
    <mergeCell ref="B100:D100"/>
    <mergeCell ref="C101:D101"/>
    <mergeCell ref="B102:B103"/>
    <mergeCell ref="C102:D102"/>
    <mergeCell ref="C103:D103"/>
    <mergeCell ref="E90:G90"/>
    <mergeCell ref="E76:G76"/>
    <mergeCell ref="E78:G78"/>
    <mergeCell ref="B79:B84"/>
    <mergeCell ref="E79:G79"/>
    <mergeCell ref="E80:G80"/>
    <mergeCell ref="E81:G81"/>
    <mergeCell ref="E82:G82"/>
    <mergeCell ref="E83:G83"/>
    <mergeCell ref="E84:G84"/>
    <mergeCell ref="E85:G85"/>
    <mergeCell ref="E87:G87"/>
    <mergeCell ref="B88:B89"/>
    <mergeCell ref="E88:G88"/>
    <mergeCell ref="E89:G89"/>
    <mergeCell ref="E70:G70"/>
    <mergeCell ref="B71:B76"/>
    <mergeCell ref="E71:G71"/>
    <mergeCell ref="E72:G72"/>
    <mergeCell ref="E73:G73"/>
    <mergeCell ref="E74:G74"/>
    <mergeCell ref="E75:G75"/>
    <mergeCell ref="B38:B41"/>
    <mergeCell ref="B44:B47"/>
    <mergeCell ref="B52:B56"/>
    <mergeCell ref="E61:G61"/>
    <mergeCell ref="B62:B68"/>
    <mergeCell ref="E62:G62"/>
    <mergeCell ref="E63:G63"/>
    <mergeCell ref="E64:G64"/>
    <mergeCell ref="E65:G65"/>
    <mergeCell ref="E66:G66"/>
    <mergeCell ref="E67:G67"/>
    <mergeCell ref="E68:G68"/>
    <mergeCell ref="B28:B34"/>
    <mergeCell ref="A7:B7"/>
    <mergeCell ref="C7:H7"/>
    <mergeCell ref="A8:B8"/>
    <mergeCell ref="C8:H8"/>
    <mergeCell ref="A9:B9"/>
    <mergeCell ref="C9:H9"/>
    <mergeCell ref="A10:B10"/>
    <mergeCell ref="C10:H10"/>
    <mergeCell ref="B12:H12"/>
    <mergeCell ref="A14:H15"/>
    <mergeCell ref="B21:B25"/>
    <mergeCell ref="A6:B6"/>
    <mergeCell ref="C6:H6"/>
    <mergeCell ref="A2:H2"/>
    <mergeCell ref="A4:B4"/>
    <mergeCell ref="C4:H4"/>
    <mergeCell ref="A5:B5"/>
    <mergeCell ref="C5:H5"/>
  </mergeCells>
  <pageMargins left="0.7" right="0.7" top="0.75" bottom="0.75" header="0.3" footer="0.3"/>
  <pageSetup paperSize="9" orientation="portrait" r:id="rId1"/>
  <drawing r:id="rId2"/>
  <tableParts count="4">
    <tablePart r:id="rId3"/>
    <tablePart r:id="rId4"/>
    <tablePart r:id="rId5"/>
    <tablePart r:id="rId6"/>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490738-74AC-4887-9867-ED4659573A53}">
  <dimension ref="A1:R126"/>
  <sheetViews>
    <sheetView topLeftCell="A102" zoomScale="70" zoomScaleNormal="70" workbookViewId="0">
      <selection activeCell="C103" sqref="C103:D108"/>
    </sheetView>
  </sheetViews>
  <sheetFormatPr baseColWidth="10" defaultRowHeight="14.5" x14ac:dyDescent="0.35"/>
  <cols>
    <col min="1" max="1" width="27.7265625" customWidth="1"/>
    <col min="2" max="2" width="25.453125" customWidth="1"/>
    <col min="3" max="3" width="61.26953125" customWidth="1"/>
    <col min="5" max="5" width="18.1796875" customWidth="1"/>
    <col min="6" max="6" width="14.7265625" customWidth="1"/>
    <col min="7" max="7" width="15.7265625" customWidth="1"/>
    <col min="8" max="8" width="16" customWidth="1"/>
    <col min="13" max="13" width="65" customWidth="1"/>
  </cols>
  <sheetData>
    <row r="1" spans="1:8" ht="100" customHeight="1" x14ac:dyDescent="0.35"/>
    <row r="2" spans="1:8" ht="29.5" customHeight="1" x14ac:dyDescent="0.35">
      <c r="A2" s="314" t="s">
        <v>177</v>
      </c>
      <c r="B2" s="314"/>
      <c r="C2" s="314"/>
      <c r="D2" s="314"/>
      <c r="E2" s="314"/>
      <c r="F2" s="314"/>
      <c r="G2" s="314"/>
      <c r="H2" s="314"/>
    </row>
    <row r="3" spans="1:8" x14ac:dyDescent="0.35">
      <c r="A3" s="28"/>
      <c r="B3" s="29"/>
      <c r="C3" s="30"/>
      <c r="D3" s="30"/>
      <c r="E3" s="30"/>
      <c r="F3" s="28"/>
      <c r="G3" s="28"/>
      <c r="H3" s="28"/>
    </row>
    <row r="4" spans="1:8" x14ac:dyDescent="0.35">
      <c r="A4" s="309" t="s">
        <v>6</v>
      </c>
      <c r="B4" s="310"/>
      <c r="C4" s="313"/>
      <c r="D4" s="313"/>
      <c r="E4" s="313"/>
      <c r="F4" s="313"/>
      <c r="G4" s="313"/>
      <c r="H4" s="313"/>
    </row>
    <row r="5" spans="1:8" x14ac:dyDescent="0.35">
      <c r="A5" s="309" t="s">
        <v>7</v>
      </c>
      <c r="B5" s="310"/>
      <c r="C5" s="313"/>
      <c r="D5" s="313"/>
      <c r="E5" s="313"/>
      <c r="F5" s="313"/>
      <c r="G5" s="313"/>
      <c r="H5" s="313"/>
    </row>
    <row r="6" spans="1:8" x14ac:dyDescent="0.35">
      <c r="A6" s="309" t="s">
        <v>15</v>
      </c>
      <c r="B6" s="310"/>
      <c r="C6" s="313"/>
      <c r="D6" s="313"/>
      <c r="E6" s="313"/>
      <c r="F6" s="313"/>
      <c r="G6" s="313"/>
      <c r="H6" s="313"/>
    </row>
    <row r="7" spans="1:8" x14ac:dyDescent="0.35">
      <c r="A7" s="309" t="s">
        <v>21</v>
      </c>
      <c r="B7" s="310"/>
      <c r="C7" s="313"/>
      <c r="D7" s="313"/>
      <c r="E7" s="313"/>
      <c r="F7" s="313"/>
      <c r="G7" s="313"/>
      <c r="H7" s="313"/>
    </row>
    <row r="8" spans="1:8" x14ac:dyDescent="0.35">
      <c r="A8" s="309" t="s">
        <v>14</v>
      </c>
      <c r="B8" s="310"/>
      <c r="C8" s="313"/>
      <c r="D8" s="313"/>
      <c r="E8" s="313"/>
      <c r="F8" s="313"/>
      <c r="G8" s="313"/>
      <c r="H8" s="313"/>
    </row>
    <row r="9" spans="1:8" ht="30.75" customHeight="1" x14ac:dyDescent="0.35">
      <c r="A9" s="311" t="s">
        <v>19</v>
      </c>
      <c r="B9" s="312"/>
      <c r="C9" s="313"/>
      <c r="D9" s="313"/>
      <c r="E9" s="313"/>
      <c r="F9" s="313"/>
      <c r="G9" s="313"/>
      <c r="H9" s="313"/>
    </row>
    <row r="10" spans="1:8" x14ac:dyDescent="0.35">
      <c r="A10" s="309" t="s">
        <v>16</v>
      </c>
      <c r="B10" s="310"/>
      <c r="C10" s="313"/>
      <c r="D10" s="313"/>
      <c r="E10" s="313"/>
      <c r="F10" s="313"/>
      <c r="G10" s="313"/>
      <c r="H10" s="313"/>
    </row>
    <row r="11" spans="1:8" x14ac:dyDescent="0.35">
      <c r="A11" s="28"/>
      <c r="B11" s="29"/>
      <c r="C11" s="30"/>
      <c r="D11" s="30"/>
      <c r="E11" s="30"/>
      <c r="F11" s="28"/>
      <c r="G11" s="28"/>
      <c r="H11" s="28"/>
    </row>
    <row r="12" spans="1:8" ht="90" customHeight="1" x14ac:dyDescent="0.35">
      <c r="A12" s="31"/>
      <c r="B12" s="301" t="s">
        <v>52</v>
      </c>
      <c r="C12" s="301"/>
      <c r="D12" s="301"/>
      <c r="E12" s="301"/>
      <c r="F12" s="301"/>
      <c r="G12" s="301"/>
      <c r="H12" s="301"/>
    </row>
    <row r="13" spans="1:8" ht="29.25" customHeight="1" x14ac:dyDescent="0.35">
      <c r="A13" s="31"/>
      <c r="B13" s="32"/>
      <c r="C13" s="32"/>
      <c r="D13" s="32"/>
      <c r="E13" s="32"/>
      <c r="F13" s="32"/>
      <c r="G13" s="32"/>
      <c r="H13" s="28"/>
    </row>
    <row r="14" spans="1:8" ht="31.5" customHeight="1" x14ac:dyDescent="0.35">
      <c r="A14" s="302" t="s">
        <v>101</v>
      </c>
      <c r="B14" s="302"/>
      <c r="C14" s="302"/>
      <c r="D14" s="302"/>
      <c r="E14" s="302"/>
      <c r="F14" s="302"/>
      <c r="G14" s="302"/>
      <c r="H14" s="302"/>
    </row>
    <row r="15" spans="1:8" ht="177.65" customHeight="1" x14ac:dyDescent="0.35">
      <c r="A15" s="302"/>
      <c r="B15" s="302"/>
      <c r="C15" s="302"/>
      <c r="D15" s="302"/>
      <c r="E15" s="302"/>
      <c r="F15" s="302"/>
      <c r="G15" s="302"/>
      <c r="H15" s="302"/>
    </row>
    <row r="16" spans="1:8" x14ac:dyDescent="0.35">
      <c r="C16" s="1"/>
      <c r="D16" s="2"/>
      <c r="E16" s="2"/>
      <c r="F16" s="2"/>
    </row>
    <row r="17" spans="1:8" x14ac:dyDescent="0.35">
      <c r="C17" s="1"/>
      <c r="D17" s="2"/>
      <c r="E17" s="2"/>
      <c r="F17" s="2"/>
    </row>
    <row r="18" spans="1:8" ht="26" x14ac:dyDescent="0.6">
      <c r="B18" s="10" t="s">
        <v>32</v>
      </c>
      <c r="C18" s="4"/>
      <c r="D18" s="6"/>
      <c r="E18" s="6"/>
      <c r="F18" s="6"/>
      <c r="G18" s="3"/>
      <c r="H18" s="3"/>
    </row>
    <row r="19" spans="1:8" ht="26.5" thickBot="1" x14ac:dyDescent="0.65">
      <c r="B19" s="3"/>
      <c r="C19" s="4"/>
      <c r="D19" s="6"/>
      <c r="E19" s="6"/>
      <c r="F19" s="6"/>
      <c r="G19" s="3"/>
      <c r="H19" s="3"/>
    </row>
    <row r="20" spans="1:8" ht="77.5" customHeight="1" x14ac:dyDescent="0.35">
      <c r="A20" s="2"/>
      <c r="B20" s="212" t="s">
        <v>5</v>
      </c>
      <c r="C20" s="207" t="s">
        <v>0</v>
      </c>
      <c r="D20" s="54" t="s">
        <v>172</v>
      </c>
      <c r="E20" s="208" t="s">
        <v>1</v>
      </c>
      <c r="F20" s="207" t="s">
        <v>3</v>
      </c>
      <c r="G20" s="209" t="s">
        <v>2</v>
      </c>
      <c r="H20" s="210" t="s">
        <v>44</v>
      </c>
    </row>
    <row r="21" spans="1:8" ht="135" customHeight="1" x14ac:dyDescent="0.35">
      <c r="B21" s="298" t="s">
        <v>33</v>
      </c>
      <c r="C21" s="21" t="s">
        <v>64</v>
      </c>
      <c r="D21" s="22"/>
      <c r="E21" s="22">
        <v>2</v>
      </c>
      <c r="F21" s="22">
        <f>Tableau336491317[[#This Row],[Pondération]]*Tableau336491317[[#This Row],[Note (de 1 à 4)]]</f>
        <v>0</v>
      </c>
      <c r="G21" s="23"/>
      <c r="H21" s="24"/>
    </row>
    <row r="22" spans="1:8" ht="58.5" customHeight="1" x14ac:dyDescent="0.35">
      <c r="B22" s="298"/>
      <c r="C22" s="17" t="s">
        <v>29</v>
      </c>
      <c r="D22" s="82"/>
      <c r="E22" s="82">
        <v>2</v>
      </c>
      <c r="F22" s="82">
        <f>Tableau336491317[[#This Row],[Pondération]]*Tableau336491317[[#This Row],[Note (de 1 à 4)]]</f>
        <v>0</v>
      </c>
      <c r="G22" s="115"/>
      <c r="H22" s="158"/>
    </row>
    <row r="23" spans="1:8" ht="47.5" customHeight="1" x14ac:dyDescent="0.35">
      <c r="B23" s="298"/>
      <c r="C23" s="21" t="s">
        <v>30</v>
      </c>
      <c r="D23" s="22"/>
      <c r="E23" s="22">
        <v>2</v>
      </c>
      <c r="F23" s="22">
        <f>Tableau336491317[[#This Row],[Pondération]]*Tableau336491317[[#This Row],[Note (de 1 à 4)]]</f>
        <v>0</v>
      </c>
      <c r="G23" s="23"/>
      <c r="H23" s="24"/>
    </row>
    <row r="24" spans="1:8" ht="42" customHeight="1" x14ac:dyDescent="0.35">
      <c r="B24" s="298"/>
      <c r="C24" s="17" t="s">
        <v>92</v>
      </c>
      <c r="D24" s="82"/>
      <c r="E24" s="82">
        <v>2</v>
      </c>
      <c r="F24" s="82">
        <f>Tableau336491317[[#This Row],[Pondération]]*Tableau336491317[[#This Row],[Note (de 1 à 4)]]</f>
        <v>0</v>
      </c>
      <c r="G24" s="115"/>
      <c r="H24" s="158"/>
    </row>
    <row r="25" spans="1:8" ht="46.5" customHeight="1" thickBot="1" x14ac:dyDescent="0.4">
      <c r="B25" s="299"/>
      <c r="C25" s="256" t="s">
        <v>102</v>
      </c>
      <c r="D25" s="66"/>
      <c r="E25" s="66"/>
      <c r="F25" s="205">
        <f>SUM(Tableau336491317[Note 
pondérée])</f>
        <v>0</v>
      </c>
      <c r="G25" s="67"/>
      <c r="H25" s="68"/>
    </row>
    <row r="26" spans="1:8" ht="37" customHeight="1" thickBot="1" x14ac:dyDescent="0.65">
      <c r="B26" s="3"/>
      <c r="C26" s="4"/>
      <c r="D26" s="6"/>
      <c r="E26" s="6"/>
      <c r="F26" s="6"/>
      <c r="G26" s="3"/>
      <c r="H26" s="3"/>
    </row>
    <row r="27" spans="1:8" ht="74.5" customHeight="1" x14ac:dyDescent="0.35">
      <c r="B27" s="212" t="s">
        <v>5</v>
      </c>
      <c r="C27" s="211" t="s">
        <v>0</v>
      </c>
      <c r="D27" s="127" t="s">
        <v>172</v>
      </c>
      <c r="E27" s="208" t="s">
        <v>1</v>
      </c>
      <c r="F27" s="211" t="s">
        <v>3</v>
      </c>
      <c r="G27" s="208" t="s">
        <v>2</v>
      </c>
      <c r="H27" s="218" t="s">
        <v>4</v>
      </c>
    </row>
    <row r="28" spans="1:8" ht="94.5" customHeight="1" x14ac:dyDescent="0.35">
      <c r="B28" s="298" t="s">
        <v>91</v>
      </c>
      <c r="C28" s="61" t="s">
        <v>31</v>
      </c>
      <c r="D28" s="22"/>
      <c r="E28" s="22">
        <v>3</v>
      </c>
      <c r="F28" s="22">
        <f>Tableau3425101418[[#This Row],[Pondération]]*Tableau3425101418[[#This Row],[Note (de 1 à 4)]]</f>
        <v>0</v>
      </c>
      <c r="G28" s="23"/>
      <c r="H28" s="24"/>
    </row>
    <row r="29" spans="1:8" ht="102.65" customHeight="1" x14ac:dyDescent="0.35">
      <c r="B29" s="298"/>
      <c r="C29" s="17" t="s">
        <v>94</v>
      </c>
      <c r="D29" s="18"/>
      <c r="E29" s="18">
        <v>1</v>
      </c>
      <c r="F29" s="18">
        <f>Tableau3425101418[[#This Row],[Pondération]]*Tableau3425101418[[#This Row],[Note (de 1 à 4)]]</f>
        <v>0</v>
      </c>
      <c r="G29" s="19"/>
      <c r="H29" s="20"/>
    </row>
    <row r="30" spans="1:8" ht="82" customHeight="1" x14ac:dyDescent="0.35">
      <c r="B30" s="298"/>
      <c r="C30" s="21" t="s">
        <v>90</v>
      </c>
      <c r="D30" s="22"/>
      <c r="E30" s="22">
        <v>2</v>
      </c>
      <c r="F30" s="22">
        <f>Tableau3425101418[[#This Row],[Pondération]]*Tableau3425101418[[#This Row],[Note (de 1 à 4)]]</f>
        <v>0</v>
      </c>
      <c r="G30" s="23"/>
      <c r="H30" s="24"/>
    </row>
    <row r="31" spans="1:8" ht="61.5" customHeight="1" x14ac:dyDescent="0.35">
      <c r="B31" s="340"/>
      <c r="C31" s="116" t="s">
        <v>105</v>
      </c>
      <c r="D31" s="82"/>
      <c r="E31" s="82">
        <v>2</v>
      </c>
      <c r="F31" s="82">
        <f>Tableau3425101418[[#This Row],[Pondération]]*Tableau3425101418[[#This Row],[Note (de 1 à 4)]]</f>
        <v>0</v>
      </c>
      <c r="G31" s="115"/>
      <c r="H31" s="158"/>
    </row>
    <row r="32" spans="1:8" ht="79.5" customHeight="1" x14ac:dyDescent="0.35">
      <c r="B32" s="340"/>
      <c r="C32" s="21" t="s">
        <v>175</v>
      </c>
      <c r="D32" s="113"/>
      <c r="E32" s="113">
        <v>3</v>
      </c>
      <c r="F32" s="113">
        <f>SUM(F26:F31)</f>
        <v>0</v>
      </c>
      <c r="G32" s="114"/>
      <c r="H32" s="159"/>
    </row>
    <row r="33" spans="2:18" ht="63" customHeight="1" x14ac:dyDescent="0.35">
      <c r="B33" s="340"/>
      <c r="C33" s="112" t="s">
        <v>87</v>
      </c>
      <c r="D33" s="18"/>
      <c r="E33" s="18">
        <v>3</v>
      </c>
      <c r="F33" s="18">
        <f>Tableau3425101418[[#This Row],[Pondération]]*Tableau3425101418[[#This Row],[Note (de 1 à 4)]]</f>
        <v>0</v>
      </c>
      <c r="G33" s="19"/>
      <c r="H33" s="20"/>
    </row>
    <row r="34" spans="2:18" ht="27" customHeight="1" thickBot="1" x14ac:dyDescent="0.4">
      <c r="B34" s="293"/>
      <c r="C34" s="219" t="s">
        <v>103</v>
      </c>
      <c r="D34" s="66"/>
      <c r="E34" s="66"/>
      <c r="F34" s="66">
        <f t="shared" ref="F34" si="0">SUM(F28:F33)</f>
        <v>0</v>
      </c>
      <c r="G34" s="67"/>
      <c r="H34" s="68"/>
    </row>
    <row r="35" spans="2:18" x14ac:dyDescent="0.35">
      <c r="C35" s="5"/>
      <c r="D35" s="2"/>
      <c r="E35" s="2"/>
      <c r="F35" s="2"/>
    </row>
    <row r="36" spans="2:18" ht="16" thickBot="1" x14ac:dyDescent="0.4">
      <c r="F36" s="11"/>
    </row>
    <row r="37" spans="2:18" ht="31" x14ac:dyDescent="0.35">
      <c r="B37" s="220" t="s">
        <v>5</v>
      </c>
      <c r="C37" s="120" t="s">
        <v>0</v>
      </c>
      <c r="D37" s="47" t="s">
        <v>172</v>
      </c>
      <c r="E37" s="121" t="s">
        <v>1</v>
      </c>
      <c r="F37" s="120" t="s">
        <v>3</v>
      </c>
      <c r="G37" s="121" t="s">
        <v>2</v>
      </c>
      <c r="H37" s="122" t="s">
        <v>4</v>
      </c>
    </row>
    <row r="38" spans="2:18" ht="90.65" customHeight="1" x14ac:dyDescent="0.35">
      <c r="B38" s="295" t="s">
        <v>22</v>
      </c>
      <c r="C38" s="21" t="s">
        <v>27</v>
      </c>
      <c r="D38" s="22"/>
      <c r="E38" s="22">
        <v>1</v>
      </c>
      <c r="F38" s="22">
        <f>Tableau33827121620[[#This Row],[Note (de 1 à 4)]]*Tableau33827121620[[#This Row],[Pondération]]</f>
        <v>0</v>
      </c>
      <c r="G38" s="23"/>
      <c r="H38" s="23"/>
    </row>
    <row r="39" spans="2:18" ht="98.5" customHeight="1" x14ac:dyDescent="0.35">
      <c r="B39" s="295"/>
      <c r="C39" s="17" t="s">
        <v>26</v>
      </c>
      <c r="D39" s="18"/>
      <c r="E39" s="18">
        <v>2</v>
      </c>
      <c r="F39" s="18">
        <f>Tableau33827121620[[#This Row],[Note (de 1 à 4)]]*Tableau33827121620[[#This Row],[Pondération]]</f>
        <v>0</v>
      </c>
      <c r="G39" s="19"/>
      <c r="H39" s="19"/>
    </row>
    <row r="40" spans="2:18" ht="43.5" x14ac:dyDescent="0.35">
      <c r="B40" s="295"/>
      <c r="C40" s="21" t="s">
        <v>25</v>
      </c>
      <c r="D40" s="22"/>
      <c r="E40" s="22">
        <v>2</v>
      </c>
      <c r="F40" s="22">
        <f>Tableau33827121620[[#This Row],[Note (de 1 à 4)]]*Tableau33827121620[[#This Row],[Pondération]]</f>
        <v>0</v>
      </c>
      <c r="G40" s="23"/>
      <c r="H40" s="23"/>
    </row>
    <row r="41" spans="2:18" ht="47.5" customHeight="1" x14ac:dyDescent="0.35">
      <c r="B41" s="295"/>
      <c r="C41" s="17" t="s">
        <v>103</v>
      </c>
      <c r="D41" s="18"/>
      <c r="E41" s="18"/>
      <c r="F41" s="82">
        <f>SUM(F38:F39)</f>
        <v>0</v>
      </c>
      <c r="G41" s="19"/>
      <c r="H41" s="19"/>
    </row>
    <row r="42" spans="2:18" ht="74.150000000000006" customHeight="1" thickBot="1" x14ac:dyDescent="0.4">
      <c r="C42" s="2"/>
      <c r="D42" s="2"/>
      <c r="E42" s="2"/>
      <c r="F42" s="9"/>
      <c r="G42" s="8"/>
      <c r="H42" s="7"/>
    </row>
    <row r="43" spans="2:18" ht="75" customHeight="1" x14ac:dyDescent="0.35">
      <c r="B43" s="213" t="s">
        <v>5</v>
      </c>
      <c r="C43" s="214" t="s">
        <v>0</v>
      </c>
      <c r="D43" s="83" t="s">
        <v>172</v>
      </c>
      <c r="E43" s="215" t="s">
        <v>1</v>
      </c>
      <c r="F43" s="216" t="s">
        <v>3</v>
      </c>
      <c r="G43" s="215" t="s">
        <v>2</v>
      </c>
      <c r="H43" s="217" t="s">
        <v>4</v>
      </c>
    </row>
    <row r="44" spans="2:18" ht="81" customHeight="1" x14ac:dyDescent="0.35">
      <c r="B44" s="295" t="s">
        <v>23</v>
      </c>
      <c r="C44" s="21" t="s">
        <v>24</v>
      </c>
      <c r="D44" s="22"/>
      <c r="E44" s="22">
        <v>1</v>
      </c>
      <c r="F44" s="22">
        <f>Tableau3386111519[[#This Row],[Note (de 1 à 4)]]*Tableau3386111519[[#This Row],[Pondération]]</f>
        <v>0</v>
      </c>
      <c r="G44" s="23"/>
      <c r="H44" s="23"/>
    </row>
    <row r="45" spans="2:18" ht="107.5" customHeight="1" x14ac:dyDescent="0.35">
      <c r="B45" s="295"/>
      <c r="C45" s="17" t="s">
        <v>28</v>
      </c>
      <c r="D45" s="82"/>
      <c r="E45" s="82">
        <v>3</v>
      </c>
      <c r="F45" s="82">
        <f>Tableau3386111519[[#This Row],[Note (de 1 à 4)]]*Tableau3386111519[[#This Row],[Pondération]]</f>
        <v>0</v>
      </c>
      <c r="G45" s="115"/>
      <c r="H45" s="115"/>
    </row>
    <row r="46" spans="2:18" ht="96" customHeight="1" x14ac:dyDescent="0.35">
      <c r="B46" s="295"/>
      <c r="C46" s="21" t="s">
        <v>95</v>
      </c>
      <c r="D46" s="22"/>
      <c r="E46" s="22">
        <v>2</v>
      </c>
      <c r="F46" s="22">
        <f>Tableau3386111519[[#This Row],[Note (de 1 à 4)]]*Tableau3386111519[[#This Row],[Pondération]]</f>
        <v>0</v>
      </c>
      <c r="G46" s="23"/>
      <c r="H46" s="23"/>
    </row>
    <row r="47" spans="2:18" ht="42.65" customHeight="1" x14ac:dyDescent="0.35">
      <c r="B47" s="295"/>
      <c r="C47" s="17" t="s">
        <v>103</v>
      </c>
      <c r="D47" s="82"/>
      <c r="E47" s="82"/>
      <c r="F47" s="123">
        <f>SUM(Tableau3386111519[Note 
pondérée])</f>
        <v>0</v>
      </c>
      <c r="G47" s="124"/>
      <c r="H47" s="125"/>
    </row>
    <row r="48" spans="2:18" x14ac:dyDescent="0.35">
      <c r="C48" s="5"/>
      <c r="D48" s="2"/>
      <c r="E48" s="2"/>
      <c r="F48" s="2"/>
      <c r="L48" s="57"/>
      <c r="M48" s="58"/>
      <c r="N48" s="30"/>
      <c r="O48" s="30"/>
      <c r="P48" s="30"/>
      <c r="Q48" s="28"/>
      <c r="R48" s="28"/>
    </row>
    <row r="50" spans="2:16" ht="26" x14ac:dyDescent="0.6">
      <c r="B50" s="85" t="s">
        <v>51</v>
      </c>
      <c r="C50" s="85"/>
    </row>
    <row r="51" spans="2:16" ht="15" thickBot="1" x14ac:dyDescent="0.4"/>
    <row r="52" spans="2:16" ht="31" x14ac:dyDescent="0.35">
      <c r="B52" s="306" t="s">
        <v>136</v>
      </c>
      <c r="C52" s="126" t="s">
        <v>0</v>
      </c>
      <c r="D52" s="127" t="s">
        <v>172</v>
      </c>
      <c r="E52" s="128" t="s">
        <v>1</v>
      </c>
      <c r="F52" s="126" t="s">
        <v>3</v>
      </c>
      <c r="G52" s="128" t="s">
        <v>2</v>
      </c>
      <c r="H52" s="129" t="s">
        <v>4</v>
      </c>
      <c r="M52" s="102"/>
      <c r="N52" s="101"/>
      <c r="O52" s="101"/>
      <c r="P52" s="101"/>
    </row>
    <row r="53" spans="2:16" ht="48.65" customHeight="1" x14ac:dyDescent="0.35">
      <c r="B53" s="307"/>
      <c r="C53" s="130" t="s">
        <v>34</v>
      </c>
      <c r="D53" s="131">
        <v>2.5</v>
      </c>
      <c r="E53" s="131">
        <v>1</v>
      </c>
      <c r="F53" s="131">
        <f>D53*E53</f>
        <v>2.5</v>
      </c>
      <c r="G53" s="19"/>
      <c r="H53" s="20"/>
      <c r="M53" s="102"/>
      <c r="N53" s="101"/>
      <c r="O53" s="101"/>
      <c r="P53" s="101"/>
    </row>
    <row r="54" spans="2:16" ht="90" customHeight="1" x14ac:dyDescent="0.35">
      <c r="B54" s="307"/>
      <c r="C54" s="132" t="s">
        <v>35</v>
      </c>
      <c r="D54" s="133">
        <v>2.5</v>
      </c>
      <c r="E54" s="133">
        <v>3</v>
      </c>
      <c r="F54" s="133">
        <f t="shared" ref="F54:F56" si="1">D54*E54</f>
        <v>7.5</v>
      </c>
      <c r="G54" s="23"/>
      <c r="H54" s="24"/>
      <c r="M54" s="102"/>
      <c r="N54" s="101"/>
      <c r="O54" s="101"/>
      <c r="P54" s="101"/>
    </row>
    <row r="55" spans="2:16" x14ac:dyDescent="0.35">
      <c r="B55" s="307"/>
      <c r="C55" s="130" t="s">
        <v>84</v>
      </c>
      <c r="D55" s="131">
        <v>2.5</v>
      </c>
      <c r="E55" s="131">
        <v>2</v>
      </c>
      <c r="F55" s="131">
        <f t="shared" si="1"/>
        <v>5</v>
      </c>
      <c r="G55" s="19"/>
      <c r="H55" s="20"/>
      <c r="M55" s="103"/>
      <c r="N55" s="101"/>
      <c r="O55" s="101"/>
      <c r="P55" s="101"/>
    </row>
    <row r="56" spans="2:16" ht="28" x14ac:dyDescent="0.35">
      <c r="B56" s="307"/>
      <c r="C56" s="134" t="s">
        <v>77</v>
      </c>
      <c r="D56" s="133">
        <v>2.5</v>
      </c>
      <c r="E56" s="133">
        <v>3</v>
      </c>
      <c r="F56" s="133">
        <f t="shared" si="1"/>
        <v>7.5</v>
      </c>
      <c r="G56" s="23"/>
      <c r="H56" s="24"/>
      <c r="M56" s="103"/>
      <c r="N56" s="101"/>
      <c r="O56" s="101"/>
      <c r="P56" s="101"/>
    </row>
    <row r="57" spans="2:16" ht="15" thickBot="1" x14ac:dyDescent="0.4">
      <c r="B57" s="308"/>
      <c r="C57" s="135" t="s">
        <v>103</v>
      </c>
      <c r="D57" s="135"/>
      <c r="E57" s="135"/>
      <c r="F57" s="136">
        <f>SUM(F53:F56)</f>
        <v>22.5</v>
      </c>
      <c r="G57" s="135"/>
      <c r="H57" s="137"/>
      <c r="M57" s="103"/>
      <c r="N57" s="101"/>
      <c r="O57" s="101"/>
      <c r="P57" s="101"/>
    </row>
    <row r="60" spans="2:16" ht="26" x14ac:dyDescent="0.6">
      <c r="B60" s="10" t="s">
        <v>50</v>
      </c>
    </row>
    <row r="61" spans="2:16" ht="15" thickBot="1" x14ac:dyDescent="0.4"/>
    <row r="62" spans="2:16" ht="28" x14ac:dyDescent="0.35">
      <c r="B62" s="12"/>
      <c r="C62" s="149" t="s">
        <v>61</v>
      </c>
      <c r="D62" s="87" t="s">
        <v>106</v>
      </c>
      <c r="E62" s="357" t="s">
        <v>2</v>
      </c>
      <c r="F62" s="357"/>
      <c r="G62" s="357"/>
      <c r="H62" s="150" t="s">
        <v>4</v>
      </c>
    </row>
    <row r="63" spans="2:16" ht="56.5" customHeight="1" x14ac:dyDescent="0.35">
      <c r="B63" s="298" t="s">
        <v>54</v>
      </c>
      <c r="C63" s="34" t="s">
        <v>62</v>
      </c>
      <c r="D63" s="35">
        <v>0</v>
      </c>
      <c r="E63" s="300"/>
      <c r="F63" s="300"/>
      <c r="G63" s="300"/>
      <c r="H63" s="37"/>
    </row>
    <row r="64" spans="2:16" ht="28" x14ac:dyDescent="0.35">
      <c r="B64" s="298"/>
      <c r="C64" s="38" t="s">
        <v>55</v>
      </c>
      <c r="D64" s="39"/>
      <c r="E64" s="289"/>
      <c r="F64" s="289"/>
      <c r="G64" s="289"/>
      <c r="H64" s="41"/>
    </row>
    <row r="65" spans="2:8" ht="28" x14ac:dyDescent="0.35">
      <c r="B65" s="298"/>
      <c r="C65" s="34" t="s">
        <v>56</v>
      </c>
      <c r="D65" s="35"/>
      <c r="E65" s="300"/>
      <c r="F65" s="300"/>
      <c r="G65" s="300"/>
      <c r="H65" s="37"/>
    </row>
    <row r="66" spans="2:8" ht="153.65" customHeight="1" x14ac:dyDescent="0.35">
      <c r="B66" s="298"/>
      <c r="C66" s="38" t="s">
        <v>170</v>
      </c>
      <c r="D66" s="191"/>
      <c r="E66" s="348"/>
      <c r="F66" s="348"/>
      <c r="G66" s="348"/>
      <c r="H66" s="224"/>
    </row>
    <row r="67" spans="2:8" ht="87" customHeight="1" x14ac:dyDescent="0.35">
      <c r="B67" s="298"/>
      <c r="C67" s="34" t="s">
        <v>171</v>
      </c>
      <c r="D67" s="140"/>
      <c r="E67" s="288"/>
      <c r="F67" s="288"/>
      <c r="G67" s="288"/>
      <c r="H67" s="225"/>
    </row>
    <row r="68" spans="2:8" ht="42" x14ac:dyDescent="0.35">
      <c r="B68" s="298"/>
      <c r="C68" s="38" t="s">
        <v>53</v>
      </c>
      <c r="D68" s="39"/>
      <c r="E68" s="289"/>
      <c r="F68" s="289"/>
      <c r="G68" s="289"/>
      <c r="H68" s="41"/>
    </row>
    <row r="69" spans="2:8" ht="15" thickBot="1" x14ac:dyDescent="0.4">
      <c r="B69" s="299"/>
      <c r="C69" s="226" t="s">
        <v>103</v>
      </c>
      <c r="D69" s="51">
        <f>SUM(D63:D68)</f>
        <v>0</v>
      </c>
      <c r="E69" s="358"/>
      <c r="F69" s="359"/>
      <c r="G69" s="360"/>
      <c r="H69" s="56"/>
    </row>
    <row r="70" spans="2:8" ht="26.5" thickBot="1" x14ac:dyDescent="0.65">
      <c r="B70" s="10"/>
      <c r="C70" s="44"/>
      <c r="D70" s="45"/>
      <c r="E70" s="46"/>
      <c r="H70" s="46"/>
    </row>
    <row r="71" spans="2:8" ht="28" x14ac:dyDescent="0.35">
      <c r="B71" s="53"/>
      <c r="C71" s="127" t="s">
        <v>0</v>
      </c>
      <c r="D71" s="87" t="s">
        <v>106</v>
      </c>
      <c r="E71" s="361" t="s">
        <v>2</v>
      </c>
      <c r="F71" s="362"/>
      <c r="G71" s="363"/>
      <c r="H71" s="139" t="s">
        <v>4</v>
      </c>
    </row>
    <row r="72" spans="2:8" ht="84" customHeight="1" x14ac:dyDescent="0.35">
      <c r="B72" s="298" t="s">
        <v>57</v>
      </c>
      <c r="C72" s="34" t="s">
        <v>58</v>
      </c>
      <c r="D72" s="35">
        <v>0</v>
      </c>
      <c r="E72" s="300"/>
      <c r="F72" s="300"/>
      <c r="G72" s="300"/>
      <c r="H72" s="37"/>
    </row>
    <row r="73" spans="2:8" ht="28" x14ac:dyDescent="0.35">
      <c r="B73" s="298"/>
      <c r="C73" s="38" t="s">
        <v>60</v>
      </c>
      <c r="D73" s="39"/>
      <c r="E73" s="289"/>
      <c r="F73" s="289"/>
      <c r="G73" s="289"/>
      <c r="H73" s="41"/>
    </row>
    <row r="74" spans="2:8" ht="84" x14ac:dyDescent="0.35">
      <c r="B74" s="298"/>
      <c r="C74" s="34" t="s">
        <v>63</v>
      </c>
      <c r="D74" s="35"/>
      <c r="E74" s="300"/>
      <c r="F74" s="300"/>
      <c r="G74" s="300"/>
      <c r="H74" s="37"/>
    </row>
    <row r="75" spans="2:8" ht="28" x14ac:dyDescent="0.35">
      <c r="B75" s="298"/>
      <c r="C75" s="38" t="s">
        <v>65</v>
      </c>
      <c r="D75" s="39"/>
      <c r="E75" s="289"/>
      <c r="F75" s="289"/>
      <c r="G75" s="289"/>
      <c r="H75" s="41"/>
    </row>
    <row r="76" spans="2:8" x14ac:dyDescent="0.35">
      <c r="B76" s="298"/>
      <c r="C76" s="34" t="s">
        <v>59</v>
      </c>
      <c r="D76" s="35"/>
      <c r="E76" s="300"/>
      <c r="F76" s="300"/>
      <c r="G76" s="300"/>
      <c r="H76" s="37"/>
    </row>
    <row r="77" spans="2:8" ht="26.15" customHeight="1" thickBot="1" x14ac:dyDescent="0.4">
      <c r="B77" s="299"/>
      <c r="C77" s="221" t="s">
        <v>103</v>
      </c>
      <c r="D77" s="222">
        <f>SUM(D72:D76)</f>
        <v>0</v>
      </c>
      <c r="E77" s="364"/>
      <c r="F77" s="364"/>
      <c r="G77" s="364"/>
      <c r="H77" s="223"/>
    </row>
    <row r="78" spans="2:8" ht="15" thickBot="1" x14ac:dyDescent="0.4">
      <c r="B78" s="57"/>
      <c r="C78" s="58"/>
      <c r="D78" s="30"/>
      <c r="E78" s="28"/>
      <c r="H78" s="28"/>
    </row>
    <row r="79" spans="2:8" ht="28.5" thickBot="1" x14ac:dyDescent="0.4">
      <c r="B79" s="53"/>
      <c r="C79" s="78" t="s">
        <v>0</v>
      </c>
      <c r="D79" s="87" t="s">
        <v>106</v>
      </c>
      <c r="E79" s="342" t="s">
        <v>2</v>
      </c>
      <c r="F79" s="342"/>
      <c r="G79" s="342"/>
      <c r="H79" s="78" t="s">
        <v>4</v>
      </c>
    </row>
    <row r="80" spans="2:8" ht="48" customHeight="1" x14ac:dyDescent="0.35">
      <c r="B80" s="297" t="s">
        <v>66</v>
      </c>
      <c r="C80" s="38" t="s">
        <v>67</v>
      </c>
      <c r="D80" s="39"/>
      <c r="E80" s="289"/>
      <c r="F80" s="289"/>
      <c r="G80" s="289"/>
      <c r="H80" s="40"/>
    </row>
    <row r="81" spans="1:10" ht="85" customHeight="1" x14ac:dyDescent="0.35">
      <c r="B81" s="298"/>
      <c r="C81" s="34" t="s">
        <v>68</v>
      </c>
      <c r="D81" s="35"/>
      <c r="E81" s="300"/>
      <c r="F81" s="300"/>
      <c r="G81" s="300"/>
      <c r="H81" s="36"/>
    </row>
    <row r="82" spans="1:10" ht="72" customHeight="1" x14ac:dyDescent="0.35">
      <c r="B82" s="298"/>
      <c r="C82" s="38" t="s">
        <v>70</v>
      </c>
      <c r="D82" s="39"/>
      <c r="E82" s="289"/>
      <c r="F82" s="289"/>
      <c r="G82" s="289"/>
      <c r="H82" s="40"/>
    </row>
    <row r="83" spans="1:10" ht="47.15" customHeight="1" x14ac:dyDescent="0.35">
      <c r="B83" s="298"/>
      <c r="C83" s="34" t="s">
        <v>69</v>
      </c>
      <c r="D83" s="35"/>
      <c r="E83" s="300"/>
      <c r="F83" s="300"/>
      <c r="G83" s="300"/>
      <c r="H83" s="36"/>
    </row>
    <row r="84" spans="1:10" ht="43" customHeight="1" x14ac:dyDescent="0.35">
      <c r="B84" s="298"/>
      <c r="C84" s="38" t="s">
        <v>176</v>
      </c>
      <c r="D84" s="39"/>
      <c r="E84" s="289"/>
      <c r="F84" s="289"/>
      <c r="G84" s="289"/>
      <c r="H84" s="40"/>
    </row>
    <row r="85" spans="1:10" ht="117.65" customHeight="1" thickBot="1" x14ac:dyDescent="0.4">
      <c r="B85" s="299"/>
      <c r="C85" s="34" t="s">
        <v>71</v>
      </c>
      <c r="D85" s="35"/>
      <c r="E85" s="300"/>
      <c r="F85" s="300"/>
      <c r="G85" s="300"/>
      <c r="H85" s="36"/>
    </row>
    <row r="86" spans="1:10" x14ac:dyDescent="0.35">
      <c r="B86" s="57"/>
      <c r="C86" s="142" t="s">
        <v>103</v>
      </c>
      <c r="D86" s="143">
        <f>SUM(D80:D85)</f>
        <v>0</v>
      </c>
      <c r="E86" s="289"/>
      <c r="F86" s="289"/>
      <c r="G86" s="289"/>
      <c r="H86" s="40"/>
    </row>
    <row r="87" spans="1:10" ht="15" thickBot="1" x14ac:dyDescent="0.4">
      <c r="B87" s="57"/>
      <c r="C87" s="58"/>
      <c r="D87" s="30"/>
      <c r="E87" s="28"/>
      <c r="H87" s="28"/>
    </row>
    <row r="88" spans="1:10" ht="28" x14ac:dyDescent="0.35">
      <c r="B88" s="53"/>
      <c r="C88" s="127" t="s">
        <v>0</v>
      </c>
      <c r="D88" s="127" t="s">
        <v>106</v>
      </c>
      <c r="E88" s="365" t="s">
        <v>2</v>
      </c>
      <c r="F88" s="365"/>
      <c r="G88" s="365"/>
      <c r="H88" s="228" t="s">
        <v>4</v>
      </c>
    </row>
    <row r="89" spans="1:10" ht="83.15" customHeight="1" x14ac:dyDescent="0.35">
      <c r="B89" s="298" t="s">
        <v>100</v>
      </c>
      <c r="C89" s="34" t="s">
        <v>99</v>
      </c>
      <c r="D89" s="140"/>
      <c r="E89" s="288"/>
      <c r="F89" s="288"/>
      <c r="G89" s="288"/>
      <c r="H89" s="225"/>
    </row>
    <row r="90" spans="1:10" ht="90.65" customHeight="1" thickBot="1" x14ac:dyDescent="0.4">
      <c r="B90" s="299"/>
      <c r="C90" s="50" t="s">
        <v>107</v>
      </c>
      <c r="D90" s="164"/>
      <c r="E90" s="366"/>
      <c r="F90" s="366"/>
      <c r="G90" s="366"/>
      <c r="H90" s="229"/>
    </row>
    <row r="91" spans="1:10" x14ac:dyDescent="0.35">
      <c r="C91" s="230" t="s">
        <v>103</v>
      </c>
      <c r="D91" s="231">
        <f>D89+D90</f>
        <v>0</v>
      </c>
      <c r="E91" s="347"/>
      <c r="F91" s="347"/>
      <c r="G91" s="347"/>
      <c r="H91" s="168"/>
    </row>
    <row r="94" spans="1:10" x14ac:dyDescent="0.35">
      <c r="A94" s="28"/>
      <c r="B94" s="28"/>
      <c r="C94" s="28"/>
      <c r="D94" s="28"/>
      <c r="E94" s="28"/>
      <c r="F94" s="321"/>
      <c r="G94" s="321"/>
      <c r="H94" s="321"/>
      <c r="I94" s="321"/>
      <c r="J94" s="93"/>
    </row>
    <row r="95" spans="1:10" ht="30.65" customHeight="1" x14ac:dyDescent="0.35">
      <c r="B95" s="89" t="s">
        <v>46</v>
      </c>
      <c r="C95" s="90"/>
      <c r="D95" s="91"/>
      <c r="E95" s="92">
        <f>Tableau336491317[[#Totals],[Note 
pondérée]]+F34+Tableau33827121620[[#Totals],[Note 
pondérée]]+Tableau3386111519[[#Totals],[Note 
pondérée]]</f>
        <v>0</v>
      </c>
      <c r="F95" s="93"/>
      <c r="G95" s="28"/>
      <c r="H95" s="29"/>
      <c r="I95" s="29"/>
      <c r="J95" s="28"/>
    </row>
    <row r="96" spans="1:10" ht="34.5" customHeight="1" x14ac:dyDescent="0.35">
      <c r="B96" s="94" t="s">
        <v>47</v>
      </c>
      <c r="C96" s="95"/>
      <c r="D96" s="96"/>
      <c r="E96" s="92">
        <f>F57</f>
        <v>22.5</v>
      </c>
      <c r="F96" s="28"/>
      <c r="G96" s="28"/>
      <c r="H96" s="29"/>
    </row>
    <row r="97" spans="2:8" ht="30.65" customHeight="1" x14ac:dyDescent="0.35">
      <c r="B97" s="94" t="s">
        <v>48</v>
      </c>
      <c r="C97" s="95"/>
      <c r="D97" s="96"/>
      <c r="E97" s="92">
        <f>D69+D77+D86+D91</f>
        <v>0</v>
      </c>
      <c r="F97" s="28"/>
      <c r="G97" s="28"/>
      <c r="H97" s="28"/>
    </row>
    <row r="98" spans="2:8" ht="27.65" customHeight="1" x14ac:dyDescent="0.35">
      <c r="B98" s="73" t="s">
        <v>49</v>
      </c>
      <c r="C98" s="74"/>
      <c r="D98" s="75"/>
      <c r="E98" s="92">
        <f>SUM(E95:E97)</f>
        <v>22.5</v>
      </c>
      <c r="F98" s="28"/>
      <c r="G98" s="28"/>
      <c r="H98" s="29"/>
    </row>
    <row r="101" spans="2:8" ht="32.5" customHeight="1" x14ac:dyDescent="0.35">
      <c r="B101" s="328" t="s">
        <v>110</v>
      </c>
      <c r="C101" s="329"/>
      <c r="D101" s="330"/>
      <c r="E101" s="99">
        <f>E95+E96</f>
        <v>22.5</v>
      </c>
    </row>
    <row r="102" spans="2:8" ht="71.5" customHeight="1" x14ac:dyDescent="0.35">
      <c r="B102" s="97" t="s">
        <v>112</v>
      </c>
      <c r="C102" s="329" t="s">
        <v>113</v>
      </c>
      <c r="D102" s="330"/>
      <c r="E102" s="98" t="s">
        <v>116</v>
      </c>
    </row>
    <row r="103" spans="2:8" ht="28.5" customHeight="1" x14ac:dyDescent="0.35">
      <c r="B103" s="333" t="s">
        <v>109</v>
      </c>
      <c r="C103" s="331" t="s">
        <v>181</v>
      </c>
      <c r="D103" s="332"/>
      <c r="E103" s="80"/>
    </row>
    <row r="104" spans="2:8" ht="28.5" customHeight="1" x14ac:dyDescent="0.35">
      <c r="B104" s="334"/>
      <c r="C104" s="331" t="s">
        <v>150</v>
      </c>
      <c r="D104" s="332"/>
      <c r="E104" s="80"/>
    </row>
    <row r="105" spans="2:8" ht="28.5" customHeight="1" x14ac:dyDescent="0.35">
      <c r="B105" s="333" t="s">
        <v>111</v>
      </c>
      <c r="C105" s="331" t="s">
        <v>182</v>
      </c>
      <c r="D105" s="332"/>
      <c r="E105" s="80"/>
    </row>
    <row r="106" spans="2:8" ht="21.65" customHeight="1" x14ac:dyDescent="0.35">
      <c r="B106" s="334"/>
      <c r="C106" s="331" t="s">
        <v>147</v>
      </c>
      <c r="D106" s="332"/>
      <c r="E106" s="80"/>
    </row>
    <row r="107" spans="2:8" ht="21.65" customHeight="1" x14ac:dyDescent="0.35">
      <c r="B107" s="333" t="s">
        <v>108</v>
      </c>
      <c r="C107" s="331" t="s">
        <v>183</v>
      </c>
      <c r="D107" s="332"/>
      <c r="E107" s="80"/>
    </row>
    <row r="108" spans="2:8" ht="30.65" customHeight="1" x14ac:dyDescent="0.35">
      <c r="B108" s="334"/>
      <c r="C108" s="331" t="s">
        <v>145</v>
      </c>
      <c r="D108" s="332"/>
      <c r="E108" s="80"/>
    </row>
    <row r="109" spans="2:8" ht="29.15" customHeight="1" x14ac:dyDescent="0.35">
      <c r="B109" s="28"/>
      <c r="C109" s="28"/>
      <c r="D109" s="28"/>
      <c r="E109" s="28"/>
      <c r="F109" s="28"/>
      <c r="G109" s="28"/>
      <c r="H109" s="29"/>
    </row>
    <row r="110" spans="2:8" x14ac:dyDescent="0.35">
      <c r="B110" s="28"/>
      <c r="C110" s="33"/>
      <c r="D110" s="30"/>
      <c r="E110" s="30"/>
      <c r="F110" s="30"/>
      <c r="G110" s="28"/>
      <c r="H110" s="28"/>
    </row>
    <row r="111" spans="2:8" ht="15" customHeight="1" x14ac:dyDescent="0.35">
      <c r="B111" s="335" t="s">
        <v>45</v>
      </c>
      <c r="C111" s="338"/>
      <c r="D111" s="338"/>
      <c r="E111" s="338"/>
      <c r="F111" s="338"/>
      <c r="G111" s="338"/>
      <c r="H111" s="338"/>
    </row>
    <row r="112" spans="2:8" x14ac:dyDescent="0.35">
      <c r="B112" s="336"/>
      <c r="C112" s="338"/>
      <c r="D112" s="338"/>
      <c r="E112" s="338"/>
      <c r="F112" s="338"/>
      <c r="G112" s="338"/>
      <c r="H112" s="338"/>
    </row>
    <row r="113" spans="2:8" x14ac:dyDescent="0.35">
      <c r="B113" s="336"/>
      <c r="C113" s="338"/>
      <c r="D113" s="338"/>
      <c r="E113" s="338"/>
      <c r="F113" s="338"/>
      <c r="G113" s="338"/>
      <c r="H113" s="338"/>
    </row>
    <row r="114" spans="2:8" x14ac:dyDescent="0.35">
      <c r="B114" s="336"/>
      <c r="C114" s="338"/>
      <c r="D114" s="338"/>
      <c r="E114" s="338"/>
      <c r="F114" s="338"/>
      <c r="G114" s="338"/>
      <c r="H114" s="338"/>
    </row>
    <row r="115" spans="2:8" x14ac:dyDescent="0.35">
      <c r="B115" s="337"/>
      <c r="C115" s="338"/>
      <c r="D115" s="338"/>
      <c r="E115" s="338"/>
      <c r="F115" s="338"/>
      <c r="G115" s="338"/>
      <c r="H115" s="338"/>
    </row>
    <row r="116" spans="2:8" ht="15.75" customHeight="1" x14ac:dyDescent="0.35">
      <c r="B116" s="28"/>
      <c r="C116" s="33"/>
      <c r="D116" s="30"/>
      <c r="E116" s="30"/>
      <c r="F116" s="30"/>
      <c r="G116" s="28"/>
      <c r="H116" s="28"/>
    </row>
    <row r="117" spans="2:8" x14ac:dyDescent="0.35">
      <c r="B117" s="28"/>
      <c r="C117" s="33"/>
      <c r="D117" s="30"/>
      <c r="E117" s="30"/>
      <c r="F117" s="30"/>
      <c r="G117" s="28"/>
      <c r="H117" s="28"/>
    </row>
    <row r="118" spans="2:8" ht="22.5" customHeight="1" x14ac:dyDescent="0.35">
      <c r="B118" s="72" t="s">
        <v>17</v>
      </c>
      <c r="C118" s="320"/>
      <c r="D118" s="320"/>
      <c r="E118" s="320"/>
      <c r="F118" s="320"/>
      <c r="G118" s="320"/>
      <c r="H118" s="320"/>
    </row>
    <row r="119" spans="2:8" ht="20.25" customHeight="1" x14ac:dyDescent="0.35">
      <c r="B119" s="72" t="s">
        <v>8</v>
      </c>
      <c r="C119" s="320"/>
      <c r="D119" s="320"/>
      <c r="E119" s="320"/>
      <c r="F119" s="320"/>
      <c r="G119" s="320"/>
      <c r="H119" s="320"/>
    </row>
    <row r="120" spans="2:8" ht="18" customHeight="1" x14ac:dyDescent="0.35">
      <c r="B120" s="72" t="s">
        <v>20</v>
      </c>
      <c r="C120" s="320"/>
      <c r="D120" s="320"/>
      <c r="E120" s="320"/>
      <c r="F120" s="320"/>
      <c r="G120" s="320"/>
      <c r="H120" s="320"/>
    </row>
    <row r="121" spans="2:8" ht="15.75" customHeight="1" x14ac:dyDescent="0.35">
      <c r="B121" s="72" t="s">
        <v>9</v>
      </c>
      <c r="C121" s="320"/>
      <c r="D121" s="320"/>
      <c r="E121" s="320"/>
      <c r="F121" s="320"/>
      <c r="G121" s="320"/>
      <c r="H121" s="320"/>
    </row>
    <row r="122" spans="2:8" ht="25" customHeight="1" x14ac:dyDescent="0.35">
      <c r="B122" s="72" t="s">
        <v>10</v>
      </c>
      <c r="C122" s="320"/>
      <c r="D122" s="320"/>
      <c r="E122" s="320"/>
      <c r="F122" s="320"/>
      <c r="G122" s="320"/>
      <c r="H122" s="320"/>
    </row>
    <row r="123" spans="2:8" ht="25" customHeight="1" x14ac:dyDescent="0.35">
      <c r="B123" s="72" t="s">
        <v>11</v>
      </c>
      <c r="C123" s="320"/>
      <c r="D123" s="320"/>
      <c r="E123" s="320"/>
      <c r="F123" s="320"/>
      <c r="G123" s="320"/>
      <c r="H123" s="320"/>
    </row>
    <row r="124" spans="2:8" ht="87" customHeight="1" x14ac:dyDescent="0.35">
      <c r="B124" s="76" t="s">
        <v>18</v>
      </c>
      <c r="C124" s="327" t="s">
        <v>13</v>
      </c>
      <c r="D124" s="327"/>
      <c r="E124" s="327"/>
      <c r="F124" s="327"/>
      <c r="G124" s="327"/>
      <c r="H124" s="327"/>
    </row>
    <row r="125" spans="2:8" ht="50.15" customHeight="1" x14ac:dyDescent="0.35">
      <c r="B125" s="72" t="s">
        <v>12</v>
      </c>
      <c r="C125" s="320"/>
      <c r="D125" s="320"/>
      <c r="E125" s="320"/>
      <c r="F125" s="320"/>
      <c r="G125" s="320"/>
      <c r="H125" s="320"/>
    </row>
    <row r="126" spans="2:8" x14ac:dyDescent="0.35">
      <c r="B126" s="28"/>
      <c r="C126" s="28"/>
      <c r="D126" s="28"/>
      <c r="E126" s="28"/>
      <c r="F126" s="28"/>
      <c r="G126" s="28"/>
      <c r="H126" s="28"/>
    </row>
  </sheetData>
  <mergeCells count="76">
    <mergeCell ref="C122:H122"/>
    <mergeCell ref="C123:H123"/>
    <mergeCell ref="C124:H124"/>
    <mergeCell ref="C125:H125"/>
    <mergeCell ref="B111:B115"/>
    <mergeCell ref="C111:H115"/>
    <mergeCell ref="C118:H118"/>
    <mergeCell ref="C119:H119"/>
    <mergeCell ref="C120:H120"/>
    <mergeCell ref="C121:H121"/>
    <mergeCell ref="B105:B106"/>
    <mergeCell ref="C105:D105"/>
    <mergeCell ref="C106:D106"/>
    <mergeCell ref="B107:B108"/>
    <mergeCell ref="C107:D107"/>
    <mergeCell ref="C108:D108"/>
    <mergeCell ref="F94:G94"/>
    <mergeCell ref="H94:I94"/>
    <mergeCell ref="B101:D101"/>
    <mergeCell ref="C102:D102"/>
    <mergeCell ref="B103:B104"/>
    <mergeCell ref="C103:D103"/>
    <mergeCell ref="C104:D104"/>
    <mergeCell ref="E91:G91"/>
    <mergeCell ref="E77:G77"/>
    <mergeCell ref="E79:G79"/>
    <mergeCell ref="B80:B85"/>
    <mergeCell ref="E80:G80"/>
    <mergeCell ref="E81:G81"/>
    <mergeCell ref="E82:G82"/>
    <mergeCell ref="E83:G83"/>
    <mergeCell ref="E84:G84"/>
    <mergeCell ref="E85:G85"/>
    <mergeCell ref="E86:G86"/>
    <mergeCell ref="E88:G88"/>
    <mergeCell ref="B89:B90"/>
    <mergeCell ref="E89:G89"/>
    <mergeCell ref="E90:G90"/>
    <mergeCell ref="E71:G71"/>
    <mergeCell ref="B72:B77"/>
    <mergeCell ref="E72:G72"/>
    <mergeCell ref="E73:G73"/>
    <mergeCell ref="E74:G74"/>
    <mergeCell ref="E75:G75"/>
    <mergeCell ref="E76:G76"/>
    <mergeCell ref="B38:B41"/>
    <mergeCell ref="B44:B47"/>
    <mergeCell ref="B52:B57"/>
    <mergeCell ref="E62:G62"/>
    <mergeCell ref="B63:B69"/>
    <mergeCell ref="E63:G63"/>
    <mergeCell ref="E64:G64"/>
    <mergeCell ref="E65:G65"/>
    <mergeCell ref="E66:G66"/>
    <mergeCell ref="E67:G67"/>
    <mergeCell ref="E68:G68"/>
    <mergeCell ref="E69:G69"/>
    <mergeCell ref="B28:B34"/>
    <mergeCell ref="A7:B7"/>
    <mergeCell ref="C7:H7"/>
    <mergeCell ref="A8:B8"/>
    <mergeCell ref="C8:H8"/>
    <mergeCell ref="A9:B9"/>
    <mergeCell ref="C9:H9"/>
    <mergeCell ref="A10:B10"/>
    <mergeCell ref="C10:H10"/>
    <mergeCell ref="B12:H12"/>
    <mergeCell ref="A14:H15"/>
    <mergeCell ref="B21:B25"/>
    <mergeCell ref="A6:B6"/>
    <mergeCell ref="C6:H6"/>
    <mergeCell ref="A2:H2"/>
    <mergeCell ref="A4:B4"/>
    <mergeCell ref="C4:H4"/>
    <mergeCell ref="A5:B5"/>
    <mergeCell ref="C5:H5"/>
  </mergeCells>
  <pageMargins left="0.7" right="0.7" top="0.75" bottom="0.75" header="0.3" footer="0.3"/>
  <pageSetup paperSize="9" orientation="portrait" r:id="rId1"/>
  <drawing r:id="rId2"/>
  <tableParts count="4">
    <tablePart r:id="rId3"/>
    <tablePart r:id="rId4"/>
    <tablePart r:id="rId5"/>
    <tablePart r:id="rId6"/>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ACE30-9E68-4F53-9040-CE1AD0B31FB3}">
  <dimension ref="A1:R127"/>
  <sheetViews>
    <sheetView topLeftCell="A103" zoomScale="80" zoomScaleNormal="80" workbookViewId="0">
      <selection activeCell="C109" sqref="C109:D109"/>
    </sheetView>
  </sheetViews>
  <sheetFormatPr baseColWidth="10" defaultRowHeight="14.5" x14ac:dyDescent="0.35"/>
  <cols>
    <col min="1" max="1" width="27.7265625" customWidth="1"/>
    <col min="2" max="2" width="25.453125" customWidth="1"/>
    <col min="3" max="3" width="61.26953125" customWidth="1"/>
    <col min="5" max="5" width="18.1796875" customWidth="1"/>
    <col min="6" max="6" width="14.7265625" customWidth="1"/>
    <col min="7" max="7" width="15.7265625" customWidth="1"/>
    <col min="8" max="8" width="16.81640625" customWidth="1"/>
    <col min="13" max="13" width="65" customWidth="1"/>
  </cols>
  <sheetData>
    <row r="1" spans="1:8" ht="104" customHeight="1" x14ac:dyDescent="0.35"/>
    <row r="2" spans="1:8" ht="32" customHeight="1" x14ac:dyDescent="0.35">
      <c r="A2" s="314" t="s">
        <v>177</v>
      </c>
      <c r="B2" s="314"/>
      <c r="C2" s="314"/>
      <c r="D2" s="314"/>
      <c r="E2" s="314"/>
      <c r="F2" s="314"/>
      <c r="G2" s="314"/>
      <c r="H2" s="314"/>
    </row>
    <row r="3" spans="1:8" x14ac:dyDescent="0.35">
      <c r="A3" s="28"/>
      <c r="B3" s="29"/>
      <c r="C3" s="30"/>
      <c r="D3" s="30"/>
      <c r="E3" s="30"/>
      <c r="F3" s="28"/>
      <c r="G3" s="28"/>
      <c r="H3" s="28"/>
    </row>
    <row r="4" spans="1:8" x14ac:dyDescent="0.35">
      <c r="A4" s="309" t="s">
        <v>6</v>
      </c>
      <c r="B4" s="310"/>
      <c r="C4" s="313"/>
      <c r="D4" s="313"/>
      <c r="E4" s="313"/>
      <c r="F4" s="313"/>
      <c r="G4" s="313"/>
      <c r="H4" s="313"/>
    </row>
    <row r="5" spans="1:8" x14ac:dyDescent="0.35">
      <c r="A5" s="309" t="s">
        <v>7</v>
      </c>
      <c r="B5" s="310"/>
      <c r="C5" s="313"/>
      <c r="D5" s="313"/>
      <c r="E5" s="313"/>
      <c r="F5" s="313"/>
      <c r="G5" s="313"/>
      <c r="H5" s="313"/>
    </row>
    <row r="6" spans="1:8" x14ac:dyDescent="0.35">
      <c r="A6" s="309" t="s">
        <v>15</v>
      </c>
      <c r="B6" s="310"/>
      <c r="C6" s="313"/>
      <c r="D6" s="313"/>
      <c r="E6" s="313"/>
      <c r="F6" s="313"/>
      <c r="G6" s="313"/>
      <c r="H6" s="313"/>
    </row>
    <row r="7" spans="1:8" x14ac:dyDescent="0.35">
      <c r="A7" s="309" t="s">
        <v>21</v>
      </c>
      <c r="B7" s="310"/>
      <c r="C7" s="313"/>
      <c r="D7" s="313"/>
      <c r="E7" s="313"/>
      <c r="F7" s="313"/>
      <c r="G7" s="313"/>
      <c r="H7" s="313"/>
    </row>
    <row r="8" spans="1:8" x14ac:dyDescent="0.35">
      <c r="A8" s="309" t="s">
        <v>14</v>
      </c>
      <c r="B8" s="310"/>
      <c r="C8" s="313"/>
      <c r="D8" s="313"/>
      <c r="E8" s="313"/>
      <c r="F8" s="313"/>
      <c r="G8" s="313"/>
      <c r="H8" s="313"/>
    </row>
    <row r="9" spans="1:8" ht="30.75" customHeight="1" x14ac:dyDescent="0.35">
      <c r="A9" s="311" t="s">
        <v>19</v>
      </c>
      <c r="B9" s="312"/>
      <c r="C9" s="313"/>
      <c r="D9" s="313"/>
      <c r="E9" s="313"/>
      <c r="F9" s="313"/>
      <c r="G9" s="313"/>
      <c r="H9" s="313"/>
    </row>
    <row r="10" spans="1:8" x14ac:dyDescent="0.35">
      <c r="A10" s="309" t="s">
        <v>16</v>
      </c>
      <c r="B10" s="310"/>
      <c r="C10" s="313"/>
      <c r="D10" s="313"/>
      <c r="E10" s="313"/>
      <c r="F10" s="313"/>
      <c r="G10" s="313"/>
      <c r="H10" s="313"/>
    </row>
    <row r="11" spans="1:8" x14ac:dyDescent="0.35">
      <c r="A11" s="28"/>
      <c r="B11" s="29"/>
      <c r="C11" s="30"/>
      <c r="D11" s="30"/>
      <c r="E11" s="30"/>
      <c r="F11" s="28"/>
      <c r="G11" s="28"/>
      <c r="H11" s="28"/>
    </row>
    <row r="12" spans="1:8" ht="90" customHeight="1" x14ac:dyDescent="0.35">
      <c r="A12" s="31"/>
      <c r="B12" s="301" t="s">
        <v>52</v>
      </c>
      <c r="C12" s="301"/>
      <c r="D12" s="301"/>
      <c r="E12" s="301"/>
      <c r="F12" s="301"/>
      <c r="G12" s="301"/>
      <c r="H12" s="301"/>
    </row>
    <row r="13" spans="1:8" ht="29.25" customHeight="1" x14ac:dyDescent="0.35">
      <c r="A13" s="31"/>
      <c r="B13" s="32"/>
      <c r="C13" s="32"/>
      <c r="D13" s="32"/>
      <c r="E13" s="32"/>
      <c r="F13" s="32"/>
      <c r="G13" s="32"/>
      <c r="H13" s="28"/>
    </row>
    <row r="14" spans="1:8" ht="31.5" customHeight="1" x14ac:dyDescent="0.35">
      <c r="A14" s="302" t="s">
        <v>101</v>
      </c>
      <c r="B14" s="302"/>
      <c r="C14" s="302"/>
      <c r="D14" s="302"/>
      <c r="E14" s="302"/>
      <c r="F14" s="302"/>
      <c r="G14" s="302"/>
      <c r="H14" s="302"/>
    </row>
    <row r="15" spans="1:8" ht="177.65" customHeight="1" x14ac:dyDescent="0.35">
      <c r="A15" s="302"/>
      <c r="B15" s="302"/>
      <c r="C15" s="302"/>
      <c r="D15" s="302"/>
      <c r="E15" s="302"/>
      <c r="F15" s="302"/>
      <c r="G15" s="302"/>
      <c r="H15" s="302"/>
    </row>
    <row r="16" spans="1:8" x14ac:dyDescent="0.35">
      <c r="C16" s="1"/>
      <c r="D16" s="2"/>
      <c r="E16" s="2"/>
      <c r="F16" s="2"/>
    </row>
    <row r="17" spans="1:8" x14ac:dyDescent="0.35">
      <c r="C17" s="1"/>
      <c r="D17" s="2"/>
      <c r="E17" s="2"/>
      <c r="F17" s="2"/>
    </row>
    <row r="18" spans="1:8" ht="26" x14ac:dyDescent="0.6">
      <c r="B18" s="10" t="s">
        <v>32</v>
      </c>
      <c r="C18" s="4"/>
      <c r="D18" s="6"/>
      <c r="E18" s="6"/>
      <c r="F18" s="6"/>
      <c r="G18" s="3"/>
      <c r="H18" s="3"/>
    </row>
    <row r="19" spans="1:8" ht="26.5" thickBot="1" x14ac:dyDescent="0.65">
      <c r="B19" s="3"/>
      <c r="C19" s="4"/>
      <c r="D19" s="6"/>
      <c r="E19" s="6"/>
      <c r="F19" s="6"/>
      <c r="G19" s="3"/>
      <c r="H19" s="3"/>
    </row>
    <row r="20" spans="1:8" ht="67" customHeight="1" x14ac:dyDescent="0.35">
      <c r="A20" s="2"/>
      <c r="B20" s="53"/>
      <c r="C20" s="177" t="s">
        <v>0</v>
      </c>
      <c r="D20" s="127" t="s">
        <v>169</v>
      </c>
      <c r="E20" s="178" t="s">
        <v>1</v>
      </c>
      <c r="F20" s="177" t="s">
        <v>3</v>
      </c>
      <c r="G20" s="178" t="s">
        <v>2</v>
      </c>
      <c r="H20" s="179" t="s">
        <v>44</v>
      </c>
    </row>
    <row r="21" spans="1:8" ht="135" customHeight="1" x14ac:dyDescent="0.35">
      <c r="B21" s="298" t="s">
        <v>33</v>
      </c>
      <c r="C21" s="21" t="s">
        <v>64</v>
      </c>
      <c r="D21" s="113"/>
      <c r="E21" s="113">
        <v>2</v>
      </c>
      <c r="F21" s="113">
        <f>Tableau33649131721[[#This Row],[Pondération]]*Tableau33649131721[[#This Row],[Note (de 1 à 4)]]</f>
        <v>0</v>
      </c>
      <c r="G21" s="114"/>
      <c r="H21" s="159"/>
    </row>
    <row r="22" spans="1:8" ht="58.5" customHeight="1" x14ac:dyDescent="0.35">
      <c r="B22" s="298"/>
      <c r="C22" s="17" t="s">
        <v>29</v>
      </c>
      <c r="D22" s="82"/>
      <c r="E22" s="82">
        <v>2</v>
      </c>
      <c r="F22" s="82">
        <f>Tableau33649131721[[#This Row],[Pondération]]*Tableau33649131721[[#This Row],[Note (de 1 à 4)]]</f>
        <v>0</v>
      </c>
      <c r="G22" s="115"/>
      <c r="H22" s="158"/>
    </row>
    <row r="23" spans="1:8" ht="47.5" customHeight="1" x14ac:dyDescent="0.35">
      <c r="B23" s="298"/>
      <c r="C23" s="21" t="s">
        <v>30</v>
      </c>
      <c r="D23" s="113"/>
      <c r="E23" s="113">
        <v>2</v>
      </c>
      <c r="F23" s="113">
        <f>Tableau33649131721[[#This Row],[Pondération]]*Tableau33649131721[[#This Row],[Note (de 1 à 4)]]</f>
        <v>0</v>
      </c>
      <c r="G23" s="114"/>
      <c r="H23" s="159"/>
    </row>
    <row r="24" spans="1:8" ht="42" customHeight="1" x14ac:dyDescent="0.35">
      <c r="B24" s="298"/>
      <c r="C24" s="17" t="s">
        <v>92</v>
      </c>
      <c r="D24" s="82"/>
      <c r="E24" s="82">
        <v>2</v>
      </c>
      <c r="F24" s="82">
        <f>Tableau33649131721[[#This Row],[Pondération]]*Tableau33649131721[[#This Row],[Note (de 1 à 4)]]</f>
        <v>0</v>
      </c>
      <c r="G24" s="115"/>
      <c r="H24" s="158"/>
    </row>
    <row r="25" spans="1:8" ht="55.5" customHeight="1" thickBot="1" x14ac:dyDescent="0.4">
      <c r="B25" s="299"/>
      <c r="C25" s="235" t="s">
        <v>102</v>
      </c>
      <c r="D25" s="205"/>
      <c r="E25" s="205"/>
      <c r="F25" s="205">
        <f>SUM(Tableau33649131721[Note 
pondérée])</f>
        <v>0</v>
      </c>
      <c r="G25" s="236"/>
      <c r="H25" s="237"/>
    </row>
    <row r="26" spans="1:8" ht="37" customHeight="1" thickBot="1" x14ac:dyDescent="0.65">
      <c r="B26" s="3"/>
      <c r="C26" s="4"/>
      <c r="D26" s="6"/>
      <c r="E26" s="6"/>
      <c r="F26" s="6"/>
      <c r="G26" s="3"/>
      <c r="H26" s="3"/>
    </row>
    <row r="27" spans="1:8" ht="74.5" customHeight="1" x14ac:dyDescent="0.35">
      <c r="B27" s="59" t="s">
        <v>5</v>
      </c>
      <c r="C27" s="240" t="s">
        <v>0</v>
      </c>
      <c r="D27" s="241" t="s">
        <v>172</v>
      </c>
      <c r="E27" s="242" t="s">
        <v>1</v>
      </c>
      <c r="F27" s="240" t="s">
        <v>3</v>
      </c>
      <c r="G27" s="242" t="s">
        <v>2</v>
      </c>
      <c r="H27" s="243" t="s">
        <v>4</v>
      </c>
    </row>
    <row r="28" spans="1:8" ht="94.5" customHeight="1" x14ac:dyDescent="0.35">
      <c r="B28" s="298" t="s">
        <v>91</v>
      </c>
      <c r="C28" s="61" t="s">
        <v>31</v>
      </c>
      <c r="D28" s="22"/>
      <c r="E28" s="22">
        <v>3</v>
      </c>
      <c r="F28" s="22">
        <f>Tableau342510141822[[#This Row],[Pondération]]*Tableau342510141822[[#This Row],[Note (de 1 à 4)]]</f>
        <v>0</v>
      </c>
      <c r="G28" s="23"/>
      <c r="H28" s="24"/>
    </row>
    <row r="29" spans="1:8" ht="102.65" customHeight="1" x14ac:dyDescent="0.35">
      <c r="B29" s="298"/>
      <c r="C29" s="17" t="s">
        <v>94</v>
      </c>
      <c r="D29" s="18"/>
      <c r="E29" s="18">
        <v>1</v>
      </c>
      <c r="F29" s="18">
        <f>Tableau342510141822[[#This Row],[Pondération]]*Tableau342510141822[[#This Row],[Note (de 1 à 4)]]</f>
        <v>0</v>
      </c>
      <c r="G29" s="19"/>
      <c r="H29" s="20"/>
    </row>
    <row r="30" spans="1:8" ht="82" customHeight="1" x14ac:dyDescent="0.35">
      <c r="B30" s="298"/>
      <c r="C30" s="21" t="s">
        <v>90</v>
      </c>
      <c r="D30" s="22"/>
      <c r="E30" s="22">
        <v>2</v>
      </c>
      <c r="F30" s="22">
        <f>Tableau342510141822[[#This Row],[Pondération]]*Tableau342510141822[[#This Row],[Note (de 1 à 4)]]</f>
        <v>0</v>
      </c>
      <c r="G30" s="23"/>
      <c r="H30" s="24"/>
    </row>
    <row r="31" spans="1:8" ht="73.5" customHeight="1" x14ac:dyDescent="0.35">
      <c r="B31" s="340"/>
      <c r="C31" s="116" t="s">
        <v>105</v>
      </c>
      <c r="D31" s="247"/>
      <c r="E31" s="247">
        <v>2</v>
      </c>
      <c r="F31" s="247">
        <f>Tableau342510141822[[#This Row],[Pondération]]*Tableau342510141822[[#This Row],[Note (de 1 à 4)]]</f>
        <v>0</v>
      </c>
      <c r="G31" s="248"/>
      <c r="H31" s="20"/>
    </row>
    <row r="32" spans="1:8" ht="79.5" customHeight="1" x14ac:dyDescent="0.35">
      <c r="B32" s="340"/>
      <c r="C32" s="21" t="s">
        <v>175</v>
      </c>
      <c r="D32" s="249"/>
      <c r="E32" s="249">
        <v>3</v>
      </c>
      <c r="F32" s="249">
        <f>SUM(F26:F31)</f>
        <v>0</v>
      </c>
      <c r="G32" s="250"/>
      <c r="H32" s="24"/>
    </row>
    <row r="33" spans="2:18" ht="63" customHeight="1" x14ac:dyDescent="0.35">
      <c r="B33" s="340"/>
      <c r="C33" s="112" t="s">
        <v>87</v>
      </c>
      <c r="D33" s="18"/>
      <c r="E33" s="18">
        <v>3</v>
      </c>
      <c r="F33" s="18">
        <f>Tableau342510141822[[#This Row],[Pondération]]*Tableau342510141822[[#This Row],[Note (de 1 à 4)]]</f>
        <v>0</v>
      </c>
      <c r="G33" s="19"/>
      <c r="H33" s="20"/>
    </row>
    <row r="34" spans="2:18" ht="27" customHeight="1" thickBot="1" x14ac:dyDescent="0.4">
      <c r="B34" s="293"/>
      <c r="C34" s="180" t="s">
        <v>103</v>
      </c>
      <c r="D34" s="244"/>
      <c r="E34" s="244"/>
      <c r="F34" s="244">
        <f t="shared" ref="F34" si="0">SUM(F28:F33)</f>
        <v>0</v>
      </c>
      <c r="G34" s="245"/>
      <c r="H34" s="246"/>
    </row>
    <row r="35" spans="2:18" x14ac:dyDescent="0.35">
      <c r="C35" s="5"/>
      <c r="D35" s="2"/>
      <c r="E35" s="2"/>
      <c r="F35" s="2"/>
    </row>
    <row r="36" spans="2:18" ht="16" thickBot="1" x14ac:dyDescent="0.4">
      <c r="F36" s="11"/>
    </row>
    <row r="37" spans="2:18" ht="31" x14ac:dyDescent="0.35">
      <c r="B37" s="84" t="s">
        <v>5</v>
      </c>
      <c r="C37" s="252" t="s">
        <v>0</v>
      </c>
      <c r="D37" s="251" t="s">
        <v>172</v>
      </c>
      <c r="E37" s="253" t="s">
        <v>1</v>
      </c>
      <c r="F37" s="252" t="s">
        <v>3</v>
      </c>
      <c r="G37" s="253" t="s">
        <v>2</v>
      </c>
      <c r="H37" s="254" t="s">
        <v>4</v>
      </c>
    </row>
    <row r="38" spans="2:18" ht="90.65" customHeight="1" x14ac:dyDescent="0.35">
      <c r="B38" s="295" t="s">
        <v>22</v>
      </c>
      <c r="C38" s="21" t="s">
        <v>27</v>
      </c>
      <c r="D38" s="22"/>
      <c r="E38" s="22">
        <v>1</v>
      </c>
      <c r="F38" s="22">
        <f>Tableau3382712162024[[#This Row],[Note (de 1 à 4)]]*Tableau3382712162024[[#This Row],[Pondération]]</f>
        <v>0</v>
      </c>
      <c r="G38" s="23"/>
      <c r="H38" s="23"/>
    </row>
    <row r="39" spans="2:18" ht="131.5" customHeight="1" x14ac:dyDescent="0.35">
      <c r="B39" s="295"/>
      <c r="C39" s="17" t="s">
        <v>26</v>
      </c>
      <c r="D39" s="18"/>
      <c r="E39" s="18">
        <v>2</v>
      </c>
      <c r="F39" s="18">
        <f>Tableau3382712162024[[#This Row],[Note (de 1 à 4)]]*Tableau3382712162024[[#This Row],[Pondération]]</f>
        <v>0</v>
      </c>
      <c r="G39" s="19"/>
      <c r="H39" s="19"/>
    </row>
    <row r="40" spans="2:18" ht="63" customHeight="1" x14ac:dyDescent="0.35">
      <c r="B40" s="295"/>
      <c r="C40" s="21" t="s">
        <v>25</v>
      </c>
      <c r="D40" s="22"/>
      <c r="E40" s="22">
        <v>2</v>
      </c>
      <c r="F40" s="22">
        <f>Tableau3382712162024[[#This Row],[Note (de 1 à 4)]]*Tableau3382712162024[[#This Row],[Pondération]]</f>
        <v>0</v>
      </c>
      <c r="G40" s="23"/>
      <c r="H40" s="23"/>
    </row>
    <row r="41" spans="2:18" ht="47.5" customHeight="1" x14ac:dyDescent="0.35">
      <c r="B41" s="295"/>
      <c r="C41" s="17" t="s">
        <v>103</v>
      </c>
      <c r="D41" s="18"/>
      <c r="E41" s="18"/>
      <c r="F41" s="82">
        <f>SUM(F38:F39)</f>
        <v>0</v>
      </c>
      <c r="G41" s="19"/>
      <c r="H41" s="19"/>
    </row>
    <row r="42" spans="2:18" ht="74.150000000000006" customHeight="1" thickBot="1" x14ac:dyDescent="0.4">
      <c r="C42" s="2"/>
      <c r="D42" s="2"/>
      <c r="E42" s="2"/>
      <c r="F42" s="9"/>
      <c r="G42" s="8"/>
      <c r="H42" s="7"/>
    </row>
    <row r="43" spans="2:18" ht="31" x14ac:dyDescent="0.35">
      <c r="B43" s="12" t="s">
        <v>5</v>
      </c>
      <c r="C43" s="13" t="s">
        <v>0</v>
      </c>
      <c r="D43" s="83" t="s">
        <v>169</v>
      </c>
      <c r="E43" s="15" t="s">
        <v>1</v>
      </c>
      <c r="F43" s="14" t="s">
        <v>3</v>
      </c>
      <c r="G43" s="15" t="s">
        <v>2</v>
      </c>
      <c r="H43" s="16" t="s">
        <v>4</v>
      </c>
    </row>
    <row r="44" spans="2:18" ht="81" customHeight="1" x14ac:dyDescent="0.35">
      <c r="B44" s="295" t="s">
        <v>23</v>
      </c>
      <c r="C44" s="21" t="s">
        <v>24</v>
      </c>
      <c r="D44" s="113"/>
      <c r="E44" s="113">
        <v>1</v>
      </c>
      <c r="F44" s="113">
        <f>Tableau338611151923[[#This Row],[Note (de 1 à 4)]]*Tableau338611151923[[#This Row],[Pondération]]</f>
        <v>0</v>
      </c>
      <c r="G44" s="23"/>
      <c r="H44" s="23"/>
    </row>
    <row r="45" spans="2:18" ht="122.5" customHeight="1" x14ac:dyDescent="0.35">
      <c r="B45" s="295"/>
      <c r="C45" s="17" t="s">
        <v>28</v>
      </c>
      <c r="D45" s="82"/>
      <c r="E45" s="82">
        <v>3</v>
      </c>
      <c r="F45" s="82">
        <f>Tableau338611151923[[#This Row],[Note (de 1 à 4)]]*Tableau338611151923[[#This Row],[Pondération]]</f>
        <v>0</v>
      </c>
      <c r="G45" s="19"/>
      <c r="H45" s="19"/>
    </row>
    <row r="46" spans="2:18" ht="96" customHeight="1" x14ac:dyDescent="0.35">
      <c r="B46" s="295"/>
      <c r="C46" s="21" t="s">
        <v>95</v>
      </c>
      <c r="D46" s="113"/>
      <c r="E46" s="113">
        <v>2</v>
      </c>
      <c r="F46" s="113">
        <f>Tableau338611151923[[#This Row],[Note (de 1 à 4)]]*Tableau338611151923[[#This Row],[Pondération]]</f>
        <v>0</v>
      </c>
      <c r="G46" s="23"/>
      <c r="H46" s="23"/>
    </row>
    <row r="47" spans="2:18" ht="42.65" customHeight="1" x14ac:dyDescent="0.35">
      <c r="B47" s="295"/>
      <c r="C47" s="17" t="s">
        <v>103</v>
      </c>
      <c r="D47" s="82"/>
      <c r="E47" s="82"/>
      <c r="F47" s="123">
        <f>SUM(Tableau338611151923[Note 
pondérée])</f>
        <v>0</v>
      </c>
      <c r="G47" s="185"/>
      <c r="H47" s="186"/>
    </row>
    <row r="48" spans="2:18" x14ac:dyDescent="0.35">
      <c r="C48" s="5"/>
      <c r="D48" s="2"/>
      <c r="E48" s="2"/>
      <c r="F48" s="2"/>
      <c r="L48" s="57"/>
      <c r="M48" s="58"/>
      <c r="N48" s="30"/>
      <c r="O48" s="30"/>
      <c r="P48" s="30"/>
      <c r="Q48" s="28"/>
      <c r="R48" s="28"/>
    </row>
    <row r="50" spans="2:16" ht="26" x14ac:dyDescent="0.6">
      <c r="B50" s="85" t="s">
        <v>51</v>
      </c>
      <c r="C50" s="85"/>
    </row>
    <row r="51" spans="2:16" ht="15" thickBot="1" x14ac:dyDescent="0.4"/>
    <row r="52" spans="2:16" ht="31" x14ac:dyDescent="0.35">
      <c r="B52" s="306" t="s">
        <v>137</v>
      </c>
      <c r="C52" s="126" t="s">
        <v>0</v>
      </c>
      <c r="D52" s="127" t="s">
        <v>172</v>
      </c>
      <c r="E52" s="128" t="s">
        <v>1</v>
      </c>
      <c r="F52" s="126" t="s">
        <v>3</v>
      </c>
      <c r="G52" s="128" t="s">
        <v>2</v>
      </c>
      <c r="H52" s="129" t="s">
        <v>4</v>
      </c>
      <c r="M52" s="102"/>
      <c r="N52" s="101"/>
      <c r="O52" s="101"/>
      <c r="P52" s="101"/>
    </row>
    <row r="53" spans="2:16" ht="83.5" customHeight="1" x14ac:dyDescent="0.35">
      <c r="B53" s="307"/>
      <c r="C53" s="130" t="s">
        <v>138</v>
      </c>
      <c r="D53" s="131">
        <v>2.5</v>
      </c>
      <c r="E53" s="131">
        <v>1</v>
      </c>
      <c r="F53" s="131">
        <f t="shared" ref="F53:F57" si="1">D53*E53</f>
        <v>2.5</v>
      </c>
      <c r="G53" s="19"/>
      <c r="H53" s="20"/>
      <c r="M53" s="102"/>
      <c r="N53" s="101"/>
      <c r="O53" s="101"/>
      <c r="P53" s="101"/>
    </row>
    <row r="54" spans="2:16" ht="109.5" customHeight="1" x14ac:dyDescent="0.35">
      <c r="B54" s="307"/>
      <c r="C54" s="132" t="s">
        <v>79</v>
      </c>
      <c r="D54" s="133">
        <v>2.5</v>
      </c>
      <c r="E54" s="133">
        <v>2</v>
      </c>
      <c r="F54" s="133">
        <f t="shared" si="1"/>
        <v>5</v>
      </c>
      <c r="G54" s="23"/>
      <c r="H54" s="24"/>
      <c r="M54" s="102"/>
      <c r="N54" s="101"/>
      <c r="O54" s="101"/>
      <c r="P54" s="101"/>
    </row>
    <row r="55" spans="2:16" ht="42" x14ac:dyDescent="0.35">
      <c r="B55" s="307"/>
      <c r="C55" s="130" t="s">
        <v>36</v>
      </c>
      <c r="D55" s="131">
        <v>2.5</v>
      </c>
      <c r="E55" s="131">
        <v>2</v>
      </c>
      <c r="F55" s="131">
        <f t="shared" si="1"/>
        <v>5</v>
      </c>
      <c r="G55" s="19"/>
      <c r="H55" s="20"/>
      <c r="M55" s="102"/>
      <c r="N55" s="101"/>
      <c r="O55" s="101"/>
      <c r="P55" s="101"/>
    </row>
    <row r="56" spans="2:16" ht="28" x14ac:dyDescent="0.35">
      <c r="B56" s="307"/>
      <c r="C56" s="132" t="s">
        <v>37</v>
      </c>
      <c r="D56" s="133">
        <v>2.5</v>
      </c>
      <c r="E56" s="133">
        <v>1</v>
      </c>
      <c r="F56" s="133">
        <f t="shared" si="1"/>
        <v>2.5</v>
      </c>
      <c r="G56" s="23"/>
      <c r="H56" s="24"/>
      <c r="M56" s="102"/>
      <c r="N56" s="101"/>
      <c r="O56" s="101"/>
      <c r="P56" s="101"/>
    </row>
    <row r="57" spans="2:16" ht="42" x14ac:dyDescent="0.35">
      <c r="B57" s="307"/>
      <c r="C57" s="130" t="s">
        <v>78</v>
      </c>
      <c r="D57" s="131">
        <v>2.5</v>
      </c>
      <c r="E57" s="131">
        <v>2</v>
      </c>
      <c r="F57" s="131">
        <f t="shared" si="1"/>
        <v>5</v>
      </c>
      <c r="G57" s="19"/>
      <c r="H57" s="20"/>
      <c r="M57" s="102"/>
      <c r="N57" s="101"/>
      <c r="O57" s="101"/>
      <c r="P57" s="101"/>
    </row>
    <row r="58" spans="2:16" ht="15" thickBot="1" x14ac:dyDescent="0.4">
      <c r="B58" s="308"/>
      <c r="C58" s="67" t="s">
        <v>103</v>
      </c>
      <c r="D58" s="67"/>
      <c r="E58" s="67"/>
      <c r="F58" s="163">
        <f>SUM(F53:F57)</f>
        <v>20</v>
      </c>
      <c r="G58" s="67"/>
      <c r="H58" s="68"/>
      <c r="M58" s="103"/>
      <c r="N58" s="101"/>
      <c r="O58" s="101"/>
      <c r="P58" s="101"/>
    </row>
    <row r="61" spans="2:16" ht="26" x14ac:dyDescent="0.6">
      <c r="B61" s="10" t="s">
        <v>50</v>
      </c>
    </row>
    <row r="62" spans="2:16" ht="15" thickBot="1" x14ac:dyDescent="0.4"/>
    <row r="63" spans="2:16" ht="28" x14ac:dyDescent="0.35">
      <c r="B63" s="53"/>
      <c r="C63" s="127" t="s">
        <v>61</v>
      </c>
      <c r="D63" s="127" t="s">
        <v>106</v>
      </c>
      <c r="E63" s="365" t="s">
        <v>2</v>
      </c>
      <c r="F63" s="365"/>
      <c r="G63" s="365"/>
      <c r="H63" s="228" t="s">
        <v>4</v>
      </c>
    </row>
    <row r="64" spans="2:16" ht="56.5" customHeight="1" x14ac:dyDescent="0.35">
      <c r="B64" s="298" t="s">
        <v>54</v>
      </c>
      <c r="C64" s="34" t="s">
        <v>62</v>
      </c>
      <c r="D64" s="35">
        <v>0</v>
      </c>
      <c r="E64" s="300"/>
      <c r="F64" s="300"/>
      <c r="G64" s="300"/>
      <c r="H64" s="37"/>
    </row>
    <row r="65" spans="2:8" ht="28" x14ac:dyDescent="0.35">
      <c r="B65" s="298"/>
      <c r="C65" s="38" t="s">
        <v>55</v>
      </c>
      <c r="D65" s="39"/>
      <c r="E65" s="289"/>
      <c r="F65" s="289"/>
      <c r="G65" s="289"/>
      <c r="H65" s="41"/>
    </row>
    <row r="66" spans="2:8" ht="28" x14ac:dyDescent="0.35">
      <c r="B66" s="298"/>
      <c r="C66" s="34" t="s">
        <v>56</v>
      </c>
      <c r="D66" s="35"/>
      <c r="E66" s="300"/>
      <c r="F66" s="300"/>
      <c r="G66" s="300"/>
      <c r="H66" s="37"/>
    </row>
    <row r="67" spans="2:8" ht="153.65" customHeight="1" x14ac:dyDescent="0.35">
      <c r="B67" s="298"/>
      <c r="C67" s="38" t="s">
        <v>170</v>
      </c>
      <c r="D67" s="191"/>
      <c r="E67" s="348"/>
      <c r="F67" s="348"/>
      <c r="G67" s="348"/>
      <c r="H67" s="224"/>
    </row>
    <row r="68" spans="2:8" ht="87" customHeight="1" x14ac:dyDescent="0.35">
      <c r="B68" s="298"/>
      <c r="C68" s="34" t="s">
        <v>171</v>
      </c>
      <c r="D68" s="140"/>
      <c r="E68" s="288"/>
      <c r="F68" s="288"/>
      <c r="G68" s="288"/>
      <c r="H68" s="225"/>
    </row>
    <row r="69" spans="2:8" ht="42" x14ac:dyDescent="0.35">
      <c r="B69" s="298"/>
      <c r="C69" s="38" t="s">
        <v>53</v>
      </c>
      <c r="D69" s="39"/>
      <c r="E69" s="289"/>
      <c r="F69" s="289"/>
      <c r="G69" s="289"/>
      <c r="H69" s="41"/>
    </row>
    <row r="70" spans="2:8" ht="15" thickBot="1" x14ac:dyDescent="0.4">
      <c r="B70" s="299"/>
      <c r="C70" s="226" t="s">
        <v>103</v>
      </c>
      <c r="D70" s="51">
        <f>SUM(D64:D69)</f>
        <v>0</v>
      </c>
      <c r="E70" s="367"/>
      <c r="F70" s="367"/>
      <c r="G70" s="367"/>
      <c r="H70" s="56"/>
    </row>
    <row r="71" spans="2:8" ht="26.5" thickBot="1" x14ac:dyDescent="0.65">
      <c r="B71" s="10"/>
      <c r="C71" s="44"/>
      <c r="D71" s="45"/>
      <c r="E71" s="46"/>
      <c r="H71" s="46"/>
    </row>
    <row r="72" spans="2:8" ht="28" x14ac:dyDescent="0.35">
      <c r="B72" s="53"/>
      <c r="C72" s="127" t="s">
        <v>0</v>
      </c>
      <c r="D72" s="127" t="s">
        <v>106</v>
      </c>
      <c r="E72" s="365" t="s">
        <v>2</v>
      </c>
      <c r="F72" s="365"/>
      <c r="G72" s="365"/>
      <c r="H72" s="228" t="s">
        <v>4</v>
      </c>
    </row>
    <row r="73" spans="2:8" ht="84" customHeight="1" x14ac:dyDescent="0.35">
      <c r="B73" s="298" t="s">
        <v>57</v>
      </c>
      <c r="C73" s="34" t="s">
        <v>58</v>
      </c>
      <c r="D73" s="35">
        <v>0</v>
      </c>
      <c r="E73" s="300"/>
      <c r="F73" s="300"/>
      <c r="G73" s="300"/>
      <c r="H73" s="37"/>
    </row>
    <row r="74" spans="2:8" ht="28" x14ac:dyDescent="0.35">
      <c r="B74" s="298"/>
      <c r="C74" s="38" t="s">
        <v>60</v>
      </c>
      <c r="D74" s="39"/>
      <c r="E74" s="289"/>
      <c r="F74" s="289"/>
      <c r="G74" s="289"/>
      <c r="H74" s="41"/>
    </row>
    <row r="75" spans="2:8" ht="84" x14ac:dyDescent="0.35">
      <c r="B75" s="298"/>
      <c r="C75" s="34" t="s">
        <v>63</v>
      </c>
      <c r="D75" s="35"/>
      <c r="E75" s="300"/>
      <c r="F75" s="300"/>
      <c r="G75" s="300"/>
      <c r="H75" s="37"/>
    </row>
    <row r="76" spans="2:8" ht="28" x14ac:dyDescent="0.35">
      <c r="B76" s="298"/>
      <c r="C76" s="38" t="s">
        <v>65</v>
      </c>
      <c r="D76" s="39"/>
      <c r="E76" s="289"/>
      <c r="F76" s="289"/>
      <c r="G76" s="289"/>
      <c r="H76" s="41"/>
    </row>
    <row r="77" spans="2:8" x14ac:dyDescent="0.35">
      <c r="B77" s="298"/>
      <c r="C77" s="34" t="s">
        <v>59</v>
      </c>
      <c r="D77" s="35"/>
      <c r="E77" s="300"/>
      <c r="F77" s="300"/>
      <c r="G77" s="300"/>
      <c r="H77" s="37"/>
    </row>
    <row r="78" spans="2:8" ht="26.15" customHeight="1" thickBot="1" x14ac:dyDescent="0.4">
      <c r="B78" s="299"/>
      <c r="C78" s="221" t="s">
        <v>103</v>
      </c>
      <c r="D78" s="222">
        <f>SUM(D73:D77)</f>
        <v>0</v>
      </c>
      <c r="E78" s="364"/>
      <c r="F78" s="364"/>
      <c r="G78" s="364"/>
      <c r="H78" s="223"/>
    </row>
    <row r="79" spans="2:8" ht="15" thickBot="1" x14ac:dyDescent="0.4">
      <c r="B79" s="57"/>
      <c r="C79" s="58"/>
      <c r="D79" s="30"/>
      <c r="E79" s="28"/>
      <c r="H79" s="28"/>
    </row>
    <row r="80" spans="2:8" ht="28" x14ac:dyDescent="0.35">
      <c r="B80" s="53"/>
      <c r="C80" s="127" t="s">
        <v>0</v>
      </c>
      <c r="D80" s="127" t="s">
        <v>106</v>
      </c>
      <c r="E80" s="365" t="s">
        <v>2</v>
      </c>
      <c r="F80" s="365"/>
      <c r="G80" s="365"/>
      <c r="H80" s="228" t="s">
        <v>4</v>
      </c>
    </row>
    <row r="81" spans="1:10" ht="48" customHeight="1" x14ac:dyDescent="0.35">
      <c r="B81" s="298" t="s">
        <v>66</v>
      </c>
      <c r="C81" s="38" t="s">
        <v>67</v>
      </c>
      <c r="D81" s="39"/>
      <c r="E81" s="289"/>
      <c r="F81" s="289"/>
      <c r="G81" s="289"/>
      <c r="H81" s="41"/>
    </row>
    <row r="82" spans="1:10" ht="85" customHeight="1" x14ac:dyDescent="0.35">
      <c r="B82" s="298"/>
      <c r="C82" s="34" t="s">
        <v>68</v>
      </c>
      <c r="D82" s="35"/>
      <c r="E82" s="300"/>
      <c r="F82" s="300"/>
      <c r="G82" s="300"/>
      <c r="H82" s="37"/>
    </row>
    <row r="83" spans="1:10" ht="72" customHeight="1" x14ac:dyDescent="0.35">
      <c r="B83" s="298"/>
      <c r="C83" s="38" t="s">
        <v>70</v>
      </c>
      <c r="D83" s="39"/>
      <c r="E83" s="289"/>
      <c r="F83" s="289"/>
      <c r="G83" s="289"/>
      <c r="H83" s="41"/>
    </row>
    <row r="84" spans="1:10" ht="47.15" customHeight="1" x14ac:dyDescent="0.35">
      <c r="B84" s="298"/>
      <c r="C84" s="34" t="s">
        <v>69</v>
      </c>
      <c r="D84" s="35"/>
      <c r="E84" s="300"/>
      <c r="F84" s="300"/>
      <c r="G84" s="300"/>
      <c r="H84" s="37"/>
    </row>
    <row r="85" spans="1:10" ht="43" customHeight="1" x14ac:dyDescent="0.35">
      <c r="B85" s="298"/>
      <c r="C85" s="38" t="s">
        <v>176</v>
      </c>
      <c r="D85" s="39"/>
      <c r="E85" s="289"/>
      <c r="F85" s="289"/>
      <c r="G85" s="289"/>
      <c r="H85" s="41"/>
    </row>
    <row r="86" spans="1:10" ht="117.65" customHeight="1" thickBot="1" x14ac:dyDescent="0.4">
      <c r="B86" s="299"/>
      <c r="C86" s="52" t="s">
        <v>71</v>
      </c>
      <c r="D86" s="51"/>
      <c r="E86" s="367"/>
      <c r="F86" s="367"/>
      <c r="G86" s="367"/>
      <c r="H86" s="56"/>
    </row>
    <row r="87" spans="1:10" x14ac:dyDescent="0.35">
      <c r="B87" s="57"/>
      <c r="C87" s="257" t="s">
        <v>103</v>
      </c>
      <c r="D87" s="258">
        <f>SUM(D81:D86)</f>
        <v>0</v>
      </c>
      <c r="E87" s="368"/>
      <c r="F87" s="368"/>
      <c r="G87" s="368"/>
      <c r="H87" s="259"/>
    </row>
    <row r="88" spans="1:10" ht="15" thickBot="1" x14ac:dyDescent="0.4">
      <c r="B88" s="57"/>
      <c r="C88" s="58"/>
      <c r="D88" s="30"/>
      <c r="E88" s="28"/>
      <c r="H88" s="28"/>
    </row>
    <row r="89" spans="1:10" ht="28.5" thickBot="1" x14ac:dyDescent="0.4">
      <c r="B89" s="53"/>
      <c r="C89" s="127" t="s">
        <v>0</v>
      </c>
      <c r="D89" s="87" t="s">
        <v>106</v>
      </c>
      <c r="E89" s="361" t="s">
        <v>2</v>
      </c>
      <c r="F89" s="362"/>
      <c r="G89" s="363"/>
      <c r="H89" s="139" t="s">
        <v>4</v>
      </c>
    </row>
    <row r="90" spans="1:10" ht="83.15" customHeight="1" x14ac:dyDescent="0.35">
      <c r="B90" s="286" t="s">
        <v>100</v>
      </c>
      <c r="C90" s="55" t="s">
        <v>99</v>
      </c>
      <c r="D90" s="260"/>
      <c r="E90" s="348"/>
      <c r="F90" s="348"/>
      <c r="G90" s="348"/>
      <c r="H90" s="224"/>
    </row>
    <row r="91" spans="1:10" ht="90.65" customHeight="1" thickBot="1" x14ac:dyDescent="0.4">
      <c r="B91" s="287"/>
      <c r="C91" s="52" t="s">
        <v>107</v>
      </c>
      <c r="D91" s="261"/>
      <c r="E91" s="369"/>
      <c r="F91" s="369"/>
      <c r="G91" s="369"/>
      <c r="H91" s="262"/>
    </row>
    <row r="92" spans="1:10" x14ac:dyDescent="0.35">
      <c r="C92" s="257" t="s">
        <v>103</v>
      </c>
      <c r="D92" s="258">
        <f>D90+D91</f>
        <v>0</v>
      </c>
      <c r="E92" s="368"/>
      <c r="F92" s="368"/>
      <c r="G92" s="368"/>
      <c r="H92" s="259"/>
    </row>
    <row r="95" spans="1:10" x14ac:dyDescent="0.35">
      <c r="A95" s="28"/>
      <c r="B95" s="28"/>
      <c r="C95" s="28"/>
      <c r="D95" s="28"/>
      <c r="E95" s="28"/>
      <c r="F95" s="321"/>
      <c r="G95" s="321"/>
      <c r="H95" s="321"/>
      <c r="I95" s="321"/>
      <c r="J95" s="93"/>
    </row>
    <row r="96" spans="1:10" ht="30.65" customHeight="1" x14ac:dyDescent="0.35">
      <c r="B96" s="89" t="s">
        <v>46</v>
      </c>
      <c r="C96" s="90"/>
      <c r="D96" s="91"/>
      <c r="E96" s="92">
        <f>Tableau33649131721[[#Totals],[Note 
pondérée]]+F34+Tableau3382712162024[[#Totals],[Note 
pondérée]]+Tableau338611151923[[#Totals],[Note 
pondérée]]</f>
        <v>0</v>
      </c>
      <c r="F96" s="93"/>
      <c r="G96" s="28"/>
      <c r="H96" s="29"/>
      <c r="I96" s="29"/>
      <c r="J96" s="28"/>
    </row>
    <row r="97" spans="2:8" ht="34.5" customHeight="1" x14ac:dyDescent="0.35">
      <c r="B97" s="94" t="s">
        <v>47</v>
      </c>
      <c r="C97" s="95"/>
      <c r="D97" s="96"/>
      <c r="E97" s="92">
        <f>F58</f>
        <v>20</v>
      </c>
      <c r="F97" s="28"/>
      <c r="G97" s="28"/>
      <c r="H97" s="29"/>
    </row>
    <row r="98" spans="2:8" ht="30.65" customHeight="1" x14ac:dyDescent="0.35">
      <c r="B98" s="94" t="s">
        <v>48</v>
      </c>
      <c r="C98" s="95"/>
      <c r="D98" s="96"/>
      <c r="E98" s="92">
        <f>D70+D78+D87+D92</f>
        <v>0</v>
      </c>
      <c r="F98" s="28"/>
      <c r="G98" s="28"/>
      <c r="H98" s="28"/>
    </row>
    <row r="99" spans="2:8" ht="27.65" customHeight="1" x14ac:dyDescent="0.35">
      <c r="B99" s="73" t="s">
        <v>49</v>
      </c>
      <c r="C99" s="74"/>
      <c r="D99" s="75"/>
      <c r="E99" s="92">
        <f>SUM(E96:E98)</f>
        <v>20</v>
      </c>
      <c r="F99" s="28"/>
      <c r="G99" s="28"/>
      <c r="H99" s="29"/>
    </row>
    <row r="102" spans="2:8" ht="32.5" customHeight="1" x14ac:dyDescent="0.35">
      <c r="B102" s="328" t="s">
        <v>110</v>
      </c>
      <c r="C102" s="329"/>
      <c r="D102" s="330"/>
      <c r="E102" s="99">
        <f>E96+E97</f>
        <v>20</v>
      </c>
    </row>
    <row r="103" spans="2:8" ht="71.5" customHeight="1" x14ac:dyDescent="0.35">
      <c r="B103" s="97" t="s">
        <v>112</v>
      </c>
      <c r="C103" s="329" t="s">
        <v>113</v>
      </c>
      <c r="D103" s="330"/>
      <c r="E103" s="98" t="s">
        <v>116</v>
      </c>
    </row>
    <row r="104" spans="2:8" ht="28.5" customHeight="1" x14ac:dyDescent="0.35">
      <c r="B104" s="333" t="s">
        <v>109</v>
      </c>
      <c r="C104" s="331" t="s">
        <v>121</v>
      </c>
      <c r="D104" s="332"/>
      <c r="E104" s="80"/>
    </row>
    <row r="105" spans="2:8" ht="28.5" customHeight="1" x14ac:dyDescent="0.35">
      <c r="B105" s="334"/>
      <c r="C105" s="331" t="s">
        <v>152</v>
      </c>
      <c r="D105" s="332"/>
      <c r="E105" s="80"/>
    </row>
    <row r="106" spans="2:8" ht="28.5" customHeight="1" x14ac:dyDescent="0.35">
      <c r="B106" s="333" t="s">
        <v>111</v>
      </c>
      <c r="C106" s="331" t="s">
        <v>126</v>
      </c>
      <c r="D106" s="332"/>
      <c r="E106" s="80"/>
    </row>
    <row r="107" spans="2:8" ht="21.65" customHeight="1" x14ac:dyDescent="0.35">
      <c r="B107" s="334"/>
      <c r="C107" s="331" t="s">
        <v>184</v>
      </c>
      <c r="D107" s="332"/>
      <c r="E107" s="80"/>
    </row>
    <row r="108" spans="2:8" ht="21.65" customHeight="1" x14ac:dyDescent="0.35">
      <c r="B108" s="333" t="s">
        <v>108</v>
      </c>
      <c r="C108" s="331" t="s">
        <v>123</v>
      </c>
      <c r="D108" s="332"/>
      <c r="E108" s="80"/>
    </row>
    <row r="109" spans="2:8" ht="30.65" customHeight="1" x14ac:dyDescent="0.35">
      <c r="B109" s="334"/>
      <c r="C109" s="331" t="s">
        <v>155</v>
      </c>
      <c r="D109" s="332"/>
      <c r="E109" s="80"/>
    </row>
    <row r="110" spans="2:8" ht="29.15" customHeight="1" x14ac:dyDescent="0.35">
      <c r="B110" s="28"/>
      <c r="C110" s="28"/>
      <c r="D110" s="28"/>
      <c r="E110" s="28"/>
      <c r="F110" s="28"/>
      <c r="G110" s="28"/>
      <c r="H110" s="29"/>
    </row>
    <row r="111" spans="2:8" x14ac:dyDescent="0.35">
      <c r="B111" s="28"/>
      <c r="C111" s="33"/>
      <c r="D111" s="30"/>
      <c r="E111" s="30"/>
      <c r="F111" s="30"/>
      <c r="G111" s="28"/>
      <c r="H111" s="28"/>
    </row>
    <row r="112" spans="2:8" ht="15" customHeight="1" x14ac:dyDescent="0.35">
      <c r="B112" s="335" t="s">
        <v>45</v>
      </c>
      <c r="C112" s="338"/>
      <c r="D112" s="338"/>
      <c r="E112" s="338"/>
      <c r="F112" s="338"/>
      <c r="G112" s="338"/>
      <c r="H112" s="338"/>
    </row>
    <row r="113" spans="2:8" x14ac:dyDescent="0.35">
      <c r="B113" s="336"/>
      <c r="C113" s="338"/>
      <c r="D113" s="338"/>
      <c r="E113" s="338"/>
      <c r="F113" s="338"/>
      <c r="G113" s="338"/>
      <c r="H113" s="338"/>
    </row>
    <row r="114" spans="2:8" x14ac:dyDescent="0.35">
      <c r="B114" s="336"/>
      <c r="C114" s="338"/>
      <c r="D114" s="338"/>
      <c r="E114" s="338"/>
      <c r="F114" s="338"/>
      <c r="G114" s="338"/>
      <c r="H114" s="338"/>
    </row>
    <row r="115" spans="2:8" x14ac:dyDescent="0.35">
      <c r="B115" s="336"/>
      <c r="C115" s="338"/>
      <c r="D115" s="338"/>
      <c r="E115" s="338"/>
      <c r="F115" s="338"/>
      <c r="G115" s="338"/>
      <c r="H115" s="338"/>
    </row>
    <row r="116" spans="2:8" x14ac:dyDescent="0.35">
      <c r="B116" s="337"/>
      <c r="C116" s="338"/>
      <c r="D116" s="338"/>
      <c r="E116" s="338"/>
      <c r="F116" s="338"/>
      <c r="G116" s="338"/>
      <c r="H116" s="338"/>
    </row>
    <row r="117" spans="2:8" ht="15.75" customHeight="1" x14ac:dyDescent="0.35">
      <c r="B117" s="28"/>
      <c r="C117" s="33"/>
      <c r="D117" s="30"/>
      <c r="E117" s="30"/>
      <c r="F117" s="30"/>
      <c r="G117" s="28"/>
      <c r="H117" s="28"/>
    </row>
    <row r="118" spans="2:8" x14ac:dyDescent="0.35">
      <c r="B118" s="28"/>
      <c r="C118" s="33"/>
      <c r="D118" s="30"/>
      <c r="E118" s="30"/>
      <c r="F118" s="30"/>
      <c r="G118" s="28"/>
      <c r="H118" s="28"/>
    </row>
    <row r="119" spans="2:8" ht="22.5" customHeight="1" x14ac:dyDescent="0.35">
      <c r="B119" s="72" t="s">
        <v>17</v>
      </c>
      <c r="C119" s="320"/>
      <c r="D119" s="320"/>
      <c r="E119" s="320"/>
      <c r="F119" s="320"/>
      <c r="G119" s="320"/>
      <c r="H119" s="320"/>
    </row>
    <row r="120" spans="2:8" ht="20.25" customHeight="1" x14ac:dyDescent="0.35">
      <c r="B120" s="72" t="s">
        <v>8</v>
      </c>
      <c r="C120" s="320"/>
      <c r="D120" s="320"/>
      <c r="E120" s="320"/>
      <c r="F120" s="320"/>
      <c r="G120" s="320"/>
      <c r="H120" s="320"/>
    </row>
    <row r="121" spans="2:8" ht="18" customHeight="1" x14ac:dyDescent="0.35">
      <c r="B121" s="72" t="s">
        <v>20</v>
      </c>
      <c r="C121" s="320"/>
      <c r="D121" s="320"/>
      <c r="E121" s="320"/>
      <c r="F121" s="320"/>
      <c r="G121" s="320"/>
      <c r="H121" s="320"/>
    </row>
    <row r="122" spans="2:8" ht="15.75" customHeight="1" x14ac:dyDescent="0.35">
      <c r="B122" s="72" t="s">
        <v>9</v>
      </c>
      <c r="C122" s="320"/>
      <c r="D122" s="320"/>
      <c r="E122" s="320"/>
      <c r="F122" s="320"/>
      <c r="G122" s="320"/>
      <c r="H122" s="320"/>
    </row>
    <row r="123" spans="2:8" ht="25" customHeight="1" x14ac:dyDescent="0.35">
      <c r="B123" s="72" t="s">
        <v>10</v>
      </c>
      <c r="C123" s="320"/>
      <c r="D123" s="320"/>
      <c r="E123" s="320"/>
      <c r="F123" s="320"/>
      <c r="G123" s="320"/>
      <c r="H123" s="320"/>
    </row>
    <row r="124" spans="2:8" ht="25" customHeight="1" x14ac:dyDescent="0.35">
      <c r="B124" s="72" t="s">
        <v>11</v>
      </c>
      <c r="C124" s="320"/>
      <c r="D124" s="320"/>
      <c r="E124" s="320"/>
      <c r="F124" s="320"/>
      <c r="G124" s="320"/>
      <c r="H124" s="320"/>
    </row>
    <row r="125" spans="2:8" ht="87" customHeight="1" x14ac:dyDescent="0.35">
      <c r="B125" s="76" t="s">
        <v>18</v>
      </c>
      <c r="C125" s="327" t="s">
        <v>13</v>
      </c>
      <c r="D125" s="327"/>
      <c r="E125" s="327"/>
      <c r="F125" s="327"/>
      <c r="G125" s="327"/>
      <c r="H125" s="327"/>
    </row>
    <row r="126" spans="2:8" ht="50.15" customHeight="1" x14ac:dyDescent="0.35">
      <c r="B126" s="72" t="s">
        <v>12</v>
      </c>
      <c r="C126" s="320"/>
      <c r="D126" s="320"/>
      <c r="E126" s="320"/>
      <c r="F126" s="320"/>
      <c r="G126" s="320"/>
      <c r="H126" s="320"/>
    </row>
    <row r="127" spans="2:8" x14ac:dyDescent="0.35">
      <c r="B127" s="28"/>
      <c r="C127" s="28"/>
      <c r="D127" s="28"/>
      <c r="E127" s="28"/>
      <c r="F127" s="28"/>
      <c r="G127" s="28"/>
      <c r="H127" s="28"/>
    </row>
  </sheetData>
  <mergeCells count="76">
    <mergeCell ref="C123:H123"/>
    <mergeCell ref="C124:H124"/>
    <mergeCell ref="C125:H125"/>
    <mergeCell ref="C126:H126"/>
    <mergeCell ref="B112:B116"/>
    <mergeCell ref="C112:H116"/>
    <mergeCell ref="C119:H119"/>
    <mergeCell ref="C120:H120"/>
    <mergeCell ref="C121:H121"/>
    <mergeCell ref="C122:H122"/>
    <mergeCell ref="B106:B107"/>
    <mergeCell ref="C106:D106"/>
    <mergeCell ref="C107:D107"/>
    <mergeCell ref="B108:B109"/>
    <mergeCell ref="C108:D108"/>
    <mergeCell ref="C109:D109"/>
    <mergeCell ref="F95:G95"/>
    <mergeCell ref="H95:I95"/>
    <mergeCell ref="B102:D102"/>
    <mergeCell ref="C103:D103"/>
    <mergeCell ref="B104:B105"/>
    <mergeCell ref="C104:D104"/>
    <mergeCell ref="C105:D105"/>
    <mergeCell ref="E92:G92"/>
    <mergeCell ref="E78:G78"/>
    <mergeCell ref="E80:G80"/>
    <mergeCell ref="B81:B86"/>
    <mergeCell ref="E81:G81"/>
    <mergeCell ref="E82:G82"/>
    <mergeCell ref="E83:G83"/>
    <mergeCell ref="E84:G84"/>
    <mergeCell ref="E85:G85"/>
    <mergeCell ref="E86:G86"/>
    <mergeCell ref="E87:G87"/>
    <mergeCell ref="E89:G89"/>
    <mergeCell ref="B90:B91"/>
    <mergeCell ref="E90:G90"/>
    <mergeCell ref="E91:G91"/>
    <mergeCell ref="E72:G72"/>
    <mergeCell ref="B73:B78"/>
    <mergeCell ref="E73:G73"/>
    <mergeCell ref="E74:G74"/>
    <mergeCell ref="E75:G75"/>
    <mergeCell ref="E76:G76"/>
    <mergeCell ref="E77:G77"/>
    <mergeCell ref="B38:B41"/>
    <mergeCell ref="B44:B47"/>
    <mergeCell ref="B52:B58"/>
    <mergeCell ref="E63:G63"/>
    <mergeCell ref="B64:B70"/>
    <mergeCell ref="E64:G64"/>
    <mergeCell ref="E65:G65"/>
    <mergeCell ref="E66:G66"/>
    <mergeCell ref="E67:G67"/>
    <mergeCell ref="E68:G68"/>
    <mergeCell ref="E69:G69"/>
    <mergeCell ref="E70:G70"/>
    <mergeCell ref="B28:B34"/>
    <mergeCell ref="A7:B7"/>
    <mergeCell ref="C7:H7"/>
    <mergeCell ref="A8:B8"/>
    <mergeCell ref="C8:H8"/>
    <mergeCell ref="A9:B9"/>
    <mergeCell ref="C9:H9"/>
    <mergeCell ref="A10:B10"/>
    <mergeCell ref="C10:H10"/>
    <mergeCell ref="B12:H12"/>
    <mergeCell ref="A14:H15"/>
    <mergeCell ref="B21:B25"/>
    <mergeCell ref="A6:B6"/>
    <mergeCell ref="C6:H6"/>
    <mergeCell ref="A2:H2"/>
    <mergeCell ref="A4:B4"/>
    <mergeCell ref="C4:H4"/>
    <mergeCell ref="A5:B5"/>
    <mergeCell ref="C5:H5"/>
  </mergeCells>
  <pageMargins left="0.7" right="0.7" top="0.75" bottom="0.75" header="0.3" footer="0.3"/>
  <pageSetup paperSize="9" orientation="portrait" r:id="rId1"/>
  <drawing r:id="rId2"/>
  <tableParts count="4">
    <tablePart r:id="rId3"/>
    <tablePart r:id="rId4"/>
    <tablePart r:id="rId5"/>
    <tablePart r:id="rId6"/>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C2FA33-3BD4-44DA-8F43-015008203D71}">
  <dimension ref="A1:R127"/>
  <sheetViews>
    <sheetView topLeftCell="A103" zoomScale="80" zoomScaleNormal="80" workbookViewId="0">
      <selection activeCell="C104" sqref="C104:D109"/>
    </sheetView>
  </sheetViews>
  <sheetFormatPr baseColWidth="10" defaultRowHeight="14.5" x14ac:dyDescent="0.35"/>
  <cols>
    <col min="1" max="1" width="27.7265625" customWidth="1"/>
    <col min="2" max="2" width="25.453125" customWidth="1"/>
    <col min="3" max="3" width="61.26953125" customWidth="1"/>
    <col min="5" max="5" width="18.1796875" customWidth="1"/>
    <col min="6" max="6" width="14.7265625" customWidth="1"/>
    <col min="7" max="7" width="15.7265625" customWidth="1"/>
    <col min="8" max="8" width="16.08984375" customWidth="1"/>
    <col min="13" max="13" width="65" customWidth="1"/>
  </cols>
  <sheetData>
    <row r="1" spans="1:8" ht="107.5" customHeight="1" x14ac:dyDescent="0.35"/>
    <row r="2" spans="1:8" ht="24.5" customHeight="1" x14ac:dyDescent="0.35">
      <c r="A2" s="314" t="s">
        <v>177</v>
      </c>
      <c r="B2" s="314"/>
      <c r="C2" s="314"/>
      <c r="D2" s="314"/>
      <c r="E2" s="314"/>
      <c r="F2" s="314"/>
      <c r="G2" s="314"/>
      <c r="H2" s="314"/>
    </row>
    <row r="3" spans="1:8" x14ac:dyDescent="0.35">
      <c r="A3" s="28"/>
      <c r="B3" s="29"/>
      <c r="C3" s="30"/>
      <c r="D3" s="30"/>
      <c r="E3" s="30"/>
      <c r="F3" s="28"/>
      <c r="G3" s="28"/>
      <c r="H3" s="28"/>
    </row>
    <row r="4" spans="1:8" x14ac:dyDescent="0.35">
      <c r="A4" s="309" t="s">
        <v>6</v>
      </c>
      <c r="B4" s="310"/>
      <c r="C4" s="313"/>
      <c r="D4" s="313"/>
      <c r="E4" s="313"/>
      <c r="F4" s="313"/>
      <c r="G4" s="313"/>
      <c r="H4" s="313"/>
    </row>
    <row r="5" spans="1:8" x14ac:dyDescent="0.35">
      <c r="A5" s="309" t="s">
        <v>7</v>
      </c>
      <c r="B5" s="310"/>
      <c r="C5" s="313"/>
      <c r="D5" s="313"/>
      <c r="E5" s="313"/>
      <c r="F5" s="313"/>
      <c r="G5" s="313"/>
      <c r="H5" s="313"/>
    </row>
    <row r="6" spans="1:8" x14ac:dyDescent="0.35">
      <c r="A6" s="309" t="s">
        <v>15</v>
      </c>
      <c r="B6" s="310"/>
      <c r="C6" s="313"/>
      <c r="D6" s="313"/>
      <c r="E6" s="313"/>
      <c r="F6" s="313"/>
      <c r="G6" s="313"/>
      <c r="H6" s="313"/>
    </row>
    <row r="7" spans="1:8" x14ac:dyDescent="0.35">
      <c r="A7" s="309" t="s">
        <v>21</v>
      </c>
      <c r="B7" s="310"/>
      <c r="C7" s="313"/>
      <c r="D7" s="313"/>
      <c r="E7" s="313"/>
      <c r="F7" s="313"/>
      <c r="G7" s="313"/>
      <c r="H7" s="313"/>
    </row>
    <row r="8" spans="1:8" x14ac:dyDescent="0.35">
      <c r="A8" s="309" t="s">
        <v>14</v>
      </c>
      <c r="B8" s="310"/>
      <c r="C8" s="313"/>
      <c r="D8" s="313"/>
      <c r="E8" s="313"/>
      <c r="F8" s="313"/>
      <c r="G8" s="313"/>
      <c r="H8" s="313"/>
    </row>
    <row r="9" spans="1:8" ht="30.75" customHeight="1" x14ac:dyDescent="0.35">
      <c r="A9" s="311" t="s">
        <v>19</v>
      </c>
      <c r="B9" s="312"/>
      <c r="C9" s="313"/>
      <c r="D9" s="313"/>
      <c r="E9" s="313"/>
      <c r="F9" s="313"/>
      <c r="G9" s="313"/>
      <c r="H9" s="313"/>
    </row>
    <row r="10" spans="1:8" x14ac:dyDescent="0.35">
      <c r="A10" s="309" t="s">
        <v>16</v>
      </c>
      <c r="B10" s="310"/>
      <c r="C10" s="313"/>
      <c r="D10" s="313"/>
      <c r="E10" s="313"/>
      <c r="F10" s="313"/>
      <c r="G10" s="313"/>
      <c r="H10" s="313"/>
    </row>
    <row r="11" spans="1:8" x14ac:dyDescent="0.35">
      <c r="A11" s="28"/>
      <c r="B11" s="29"/>
      <c r="C11" s="30"/>
      <c r="D11" s="30"/>
      <c r="E11" s="30"/>
      <c r="F11" s="28"/>
      <c r="G11" s="28"/>
      <c r="H11" s="28"/>
    </row>
    <row r="12" spans="1:8" ht="90" customHeight="1" x14ac:dyDescent="0.35">
      <c r="A12" s="31"/>
      <c r="B12" s="301" t="s">
        <v>52</v>
      </c>
      <c r="C12" s="301"/>
      <c r="D12" s="301"/>
      <c r="E12" s="301"/>
      <c r="F12" s="301"/>
      <c r="G12" s="301"/>
      <c r="H12" s="301"/>
    </row>
    <row r="13" spans="1:8" ht="29.25" customHeight="1" x14ac:dyDescent="0.35">
      <c r="A13" s="31"/>
      <c r="B13" s="32"/>
      <c r="C13" s="32"/>
      <c r="D13" s="32"/>
      <c r="E13" s="32"/>
      <c r="F13" s="32"/>
      <c r="G13" s="32"/>
      <c r="H13" s="28"/>
    </row>
    <row r="14" spans="1:8" ht="31.5" customHeight="1" x14ac:dyDescent="0.35">
      <c r="A14" s="302" t="s">
        <v>101</v>
      </c>
      <c r="B14" s="302"/>
      <c r="C14" s="302"/>
      <c r="D14" s="302"/>
      <c r="E14" s="302"/>
      <c r="F14" s="302"/>
      <c r="G14" s="302"/>
      <c r="H14" s="302"/>
    </row>
    <row r="15" spans="1:8" ht="177.65" customHeight="1" x14ac:dyDescent="0.35">
      <c r="A15" s="302"/>
      <c r="B15" s="302"/>
      <c r="C15" s="302"/>
      <c r="D15" s="302"/>
      <c r="E15" s="302"/>
      <c r="F15" s="302"/>
      <c r="G15" s="302"/>
      <c r="H15" s="302"/>
    </row>
    <row r="16" spans="1:8" x14ac:dyDescent="0.35">
      <c r="C16" s="1"/>
      <c r="D16" s="2"/>
      <c r="E16" s="2"/>
      <c r="F16" s="2"/>
    </row>
    <row r="17" spans="1:8" x14ac:dyDescent="0.35">
      <c r="C17" s="1"/>
      <c r="D17" s="2"/>
      <c r="E17" s="2"/>
      <c r="F17" s="2"/>
    </row>
    <row r="18" spans="1:8" ht="26" x14ac:dyDescent="0.6">
      <c r="B18" s="10" t="s">
        <v>32</v>
      </c>
      <c r="C18" s="4"/>
      <c r="D18" s="6"/>
      <c r="E18" s="6"/>
      <c r="F18" s="6"/>
      <c r="G18" s="3"/>
      <c r="H18" s="3"/>
    </row>
    <row r="19" spans="1:8" ht="26.5" thickBot="1" x14ac:dyDescent="0.65">
      <c r="B19" s="3"/>
      <c r="C19" s="4"/>
      <c r="D19" s="6"/>
      <c r="E19" s="6"/>
      <c r="F19" s="6"/>
      <c r="G19" s="3"/>
      <c r="H19" s="3"/>
    </row>
    <row r="20" spans="1:8" ht="60" customHeight="1" x14ac:dyDescent="0.35">
      <c r="A20" s="2"/>
      <c r="B20" s="227"/>
      <c r="C20" s="177" t="s">
        <v>0</v>
      </c>
      <c r="D20" s="54" t="s">
        <v>172</v>
      </c>
      <c r="E20" s="178" t="s">
        <v>1</v>
      </c>
      <c r="F20" s="177" t="s">
        <v>3</v>
      </c>
      <c r="G20" s="178" t="s">
        <v>2</v>
      </c>
      <c r="H20" s="179" t="s">
        <v>44</v>
      </c>
    </row>
    <row r="21" spans="1:8" ht="135" customHeight="1" x14ac:dyDescent="0.35">
      <c r="B21" s="298" t="s">
        <v>33</v>
      </c>
      <c r="C21" s="21" t="s">
        <v>64</v>
      </c>
      <c r="D21" s="22"/>
      <c r="E21" s="22">
        <v>2</v>
      </c>
      <c r="F21" s="22">
        <f>Tableau3364913172125[[#This Row],[Pondération]]*Tableau3364913172125[[#This Row],[Note (de 1 à 4)]]</f>
        <v>0</v>
      </c>
      <c r="G21" s="23"/>
      <c r="H21" s="24"/>
    </row>
    <row r="22" spans="1:8" ht="58.5" customHeight="1" x14ac:dyDescent="0.35">
      <c r="B22" s="298"/>
      <c r="C22" s="17" t="s">
        <v>29</v>
      </c>
      <c r="D22" s="18"/>
      <c r="E22" s="18">
        <v>2</v>
      </c>
      <c r="F22" s="18">
        <f>Tableau3364913172125[[#This Row],[Pondération]]*Tableau3364913172125[[#This Row],[Note (de 1 à 4)]]</f>
        <v>0</v>
      </c>
      <c r="G22" s="19"/>
      <c r="H22" s="20"/>
    </row>
    <row r="23" spans="1:8" ht="47.5" customHeight="1" x14ac:dyDescent="0.35">
      <c r="B23" s="298"/>
      <c r="C23" s="21" t="s">
        <v>30</v>
      </c>
      <c r="D23" s="22"/>
      <c r="E23" s="22">
        <v>2</v>
      </c>
      <c r="F23" s="22">
        <f>Tableau3364913172125[[#This Row],[Pondération]]*Tableau3364913172125[[#This Row],[Note (de 1 à 4)]]</f>
        <v>0</v>
      </c>
      <c r="G23" s="23"/>
      <c r="H23" s="24"/>
    </row>
    <row r="24" spans="1:8" ht="42" customHeight="1" x14ac:dyDescent="0.35">
      <c r="B24" s="298"/>
      <c r="C24" s="17" t="s">
        <v>92</v>
      </c>
      <c r="D24" s="82"/>
      <c r="E24" s="82">
        <v>2</v>
      </c>
      <c r="F24" s="82">
        <f>Tableau3364913172125[[#This Row],[Pondération]]*Tableau3364913172125[[#This Row],[Note (de 1 à 4)]]</f>
        <v>0</v>
      </c>
      <c r="G24" s="115"/>
      <c r="H24" s="158"/>
    </row>
    <row r="25" spans="1:8" ht="82" customHeight="1" thickBot="1" x14ac:dyDescent="0.4">
      <c r="B25" s="299"/>
      <c r="C25" s="219" t="s">
        <v>102</v>
      </c>
      <c r="D25" s="206"/>
      <c r="E25" s="206"/>
      <c r="F25" s="206">
        <f>SUM(Tableau3364913172125[Note 
pondérée])</f>
        <v>0</v>
      </c>
      <c r="G25" s="238"/>
      <c r="H25" s="239"/>
    </row>
    <row r="26" spans="1:8" ht="37" customHeight="1" thickBot="1" x14ac:dyDescent="0.65">
      <c r="B26" s="3"/>
      <c r="C26" s="4"/>
      <c r="D26" s="6"/>
      <c r="E26" s="6"/>
      <c r="F26" s="6"/>
      <c r="G26" s="3"/>
      <c r="H26" s="3"/>
    </row>
    <row r="27" spans="1:8" ht="74.5" customHeight="1" x14ac:dyDescent="0.35">
      <c r="B27" s="53" t="s">
        <v>5</v>
      </c>
      <c r="C27" s="126" t="s">
        <v>0</v>
      </c>
      <c r="D27" s="127" t="s">
        <v>172</v>
      </c>
      <c r="E27" s="128" t="s">
        <v>1</v>
      </c>
      <c r="F27" s="126" t="s">
        <v>3</v>
      </c>
      <c r="G27" s="128" t="s">
        <v>2</v>
      </c>
      <c r="H27" s="129" t="s">
        <v>4</v>
      </c>
    </row>
    <row r="28" spans="1:8" ht="58" x14ac:dyDescent="0.35">
      <c r="B28" s="298" t="s">
        <v>91</v>
      </c>
      <c r="C28" s="61" t="s">
        <v>31</v>
      </c>
      <c r="D28" s="22"/>
      <c r="E28" s="22">
        <v>3</v>
      </c>
      <c r="F28" s="22">
        <f>Tableau34251014182226[[#This Row],[Pondération]]*Tableau34251014182226[[#This Row],[Note (de 1 à 4)]]</f>
        <v>0</v>
      </c>
      <c r="G28" s="23"/>
      <c r="H28" s="24"/>
    </row>
    <row r="29" spans="1:8" ht="102.65" customHeight="1" x14ac:dyDescent="0.35">
      <c r="B29" s="298"/>
      <c r="C29" s="17" t="s">
        <v>94</v>
      </c>
      <c r="D29" s="18"/>
      <c r="E29" s="18">
        <v>1</v>
      </c>
      <c r="F29" s="18">
        <f>Tableau34251014182226[[#This Row],[Pondération]]*Tableau34251014182226[[#This Row],[Note (de 1 à 4)]]</f>
        <v>0</v>
      </c>
      <c r="G29" s="19"/>
      <c r="H29" s="20"/>
    </row>
    <row r="30" spans="1:8" ht="82" customHeight="1" x14ac:dyDescent="0.35">
      <c r="B30" s="298"/>
      <c r="C30" s="21" t="s">
        <v>90</v>
      </c>
      <c r="D30" s="22"/>
      <c r="E30" s="22">
        <v>2</v>
      </c>
      <c r="F30" s="22">
        <f>Tableau34251014182226[[#This Row],[Pondération]]*Tableau34251014182226[[#This Row],[Note (de 1 à 4)]]</f>
        <v>0</v>
      </c>
      <c r="G30" s="23"/>
      <c r="H30" s="24"/>
    </row>
    <row r="31" spans="1:8" ht="73.5" customHeight="1" x14ac:dyDescent="0.35">
      <c r="B31" s="340"/>
      <c r="C31" s="116" t="s">
        <v>105</v>
      </c>
      <c r="D31" s="82"/>
      <c r="E31" s="82">
        <v>2</v>
      </c>
      <c r="F31" s="82">
        <f>Tableau34251014182226[[#This Row],[Pondération]]*Tableau34251014182226[[#This Row],[Note (de 1 à 4)]]</f>
        <v>0</v>
      </c>
      <c r="G31" s="115"/>
      <c r="H31" s="158"/>
    </row>
    <row r="32" spans="1:8" ht="79.5" customHeight="1" x14ac:dyDescent="0.35">
      <c r="B32" s="340"/>
      <c r="C32" s="21" t="s">
        <v>175</v>
      </c>
      <c r="D32" s="113"/>
      <c r="E32" s="113">
        <v>3</v>
      </c>
      <c r="F32" s="113">
        <f>SUM(F26:F31)</f>
        <v>0</v>
      </c>
      <c r="G32" s="114"/>
      <c r="H32" s="159"/>
    </row>
    <row r="33" spans="2:18" ht="63" customHeight="1" x14ac:dyDescent="0.35">
      <c r="B33" s="340"/>
      <c r="C33" s="112" t="s">
        <v>87</v>
      </c>
      <c r="D33" s="82"/>
      <c r="E33" s="82">
        <v>3</v>
      </c>
      <c r="F33" s="82">
        <f>Tableau34251014182226[[#This Row],[Pondération]]*Tableau34251014182226[[#This Row],[Note (de 1 à 4)]]</f>
        <v>0</v>
      </c>
      <c r="G33" s="115"/>
      <c r="H33" s="158"/>
    </row>
    <row r="34" spans="2:18" ht="27" customHeight="1" thickBot="1" x14ac:dyDescent="0.4">
      <c r="B34" s="293"/>
      <c r="C34" s="65" t="s">
        <v>103</v>
      </c>
      <c r="D34" s="66"/>
      <c r="E34" s="66"/>
      <c r="F34" s="66">
        <f t="shared" ref="F34" si="0">SUM(F28:F33)</f>
        <v>0</v>
      </c>
      <c r="G34" s="67"/>
      <c r="H34" s="68"/>
    </row>
    <row r="35" spans="2:18" x14ac:dyDescent="0.35">
      <c r="C35" s="5"/>
      <c r="D35" s="2"/>
      <c r="E35" s="2"/>
      <c r="F35" s="2"/>
    </row>
    <row r="36" spans="2:18" ht="16" thickBot="1" x14ac:dyDescent="0.4">
      <c r="F36" s="11"/>
    </row>
    <row r="37" spans="2:18" ht="31" x14ac:dyDescent="0.35">
      <c r="B37" s="53" t="s">
        <v>5</v>
      </c>
      <c r="C37" s="126" t="s">
        <v>0</v>
      </c>
      <c r="D37" s="127" t="s">
        <v>172</v>
      </c>
      <c r="E37" s="128" t="s">
        <v>1</v>
      </c>
      <c r="F37" s="126" t="s">
        <v>3</v>
      </c>
      <c r="G37" s="128" t="s">
        <v>2</v>
      </c>
      <c r="H37" s="129" t="s">
        <v>4</v>
      </c>
    </row>
    <row r="38" spans="2:18" ht="90.65" customHeight="1" x14ac:dyDescent="0.35">
      <c r="B38" s="298" t="s">
        <v>22</v>
      </c>
      <c r="C38" s="21" t="s">
        <v>27</v>
      </c>
      <c r="D38" s="22"/>
      <c r="E38" s="22">
        <v>1</v>
      </c>
      <c r="F38" s="22">
        <f>Tableau338271216202428[[#This Row],[Note (de 1 à 4)]]*Tableau338271216202428[[#This Row],[Pondération]]</f>
        <v>0</v>
      </c>
      <c r="G38" s="23"/>
      <c r="H38" s="24"/>
    </row>
    <row r="39" spans="2:18" ht="131.5" customHeight="1" x14ac:dyDescent="0.35">
      <c r="B39" s="298"/>
      <c r="C39" s="17" t="s">
        <v>26</v>
      </c>
      <c r="D39" s="18"/>
      <c r="E39" s="18">
        <v>2</v>
      </c>
      <c r="F39" s="18">
        <f>Tableau338271216202428[[#This Row],[Note (de 1 à 4)]]*Tableau338271216202428[[#This Row],[Pondération]]</f>
        <v>0</v>
      </c>
      <c r="G39" s="19"/>
      <c r="H39" s="20"/>
    </row>
    <row r="40" spans="2:18" ht="58" customHeight="1" x14ac:dyDescent="0.35">
      <c r="B40" s="298"/>
      <c r="C40" s="21" t="s">
        <v>25</v>
      </c>
      <c r="D40" s="22"/>
      <c r="E40" s="22">
        <v>2</v>
      </c>
      <c r="F40" s="22">
        <f>Tableau338271216202428[[#This Row],[Note (de 1 à 4)]]*Tableau338271216202428[[#This Row],[Pondération]]</f>
        <v>0</v>
      </c>
      <c r="G40" s="23"/>
      <c r="H40" s="24"/>
    </row>
    <row r="41" spans="2:18" ht="47.5" customHeight="1" thickBot="1" x14ac:dyDescent="0.4">
      <c r="B41" s="299"/>
      <c r="C41" s="60" t="s">
        <v>103</v>
      </c>
      <c r="D41" s="25"/>
      <c r="E41" s="25"/>
      <c r="F41" s="204">
        <f>SUM(F38:F40)</f>
        <v>0</v>
      </c>
      <c r="G41" s="26"/>
      <c r="H41" s="27"/>
    </row>
    <row r="42" spans="2:18" ht="74.150000000000006" customHeight="1" thickBot="1" x14ac:dyDescent="0.4">
      <c r="C42" s="2"/>
      <c r="D42" s="2"/>
      <c r="E42" s="2"/>
      <c r="F42" s="9"/>
      <c r="G42" s="8"/>
      <c r="H42" s="7"/>
    </row>
    <row r="43" spans="2:18" ht="73.5" customHeight="1" x14ac:dyDescent="0.35">
      <c r="B43" s="12" t="s">
        <v>5</v>
      </c>
      <c r="C43" s="181" t="s">
        <v>0</v>
      </c>
      <c r="D43" s="83" t="s">
        <v>172</v>
      </c>
      <c r="E43" s="182" t="s">
        <v>1</v>
      </c>
      <c r="F43" s="183" t="s">
        <v>3</v>
      </c>
      <c r="G43" s="182" t="s">
        <v>2</v>
      </c>
      <c r="H43" s="184" t="s">
        <v>4</v>
      </c>
    </row>
    <row r="44" spans="2:18" ht="81" customHeight="1" x14ac:dyDescent="0.35">
      <c r="B44" s="295" t="s">
        <v>23</v>
      </c>
      <c r="C44" s="21" t="s">
        <v>24</v>
      </c>
      <c r="D44" s="22"/>
      <c r="E44" s="22">
        <v>1</v>
      </c>
      <c r="F44" s="22">
        <f>Tableau33861115192327[[#This Row],[Note (de 1 à 4)]]*Tableau33861115192327[[#This Row],[Pondération]]</f>
        <v>0</v>
      </c>
      <c r="G44" s="23"/>
      <c r="H44" s="23"/>
    </row>
    <row r="45" spans="2:18" ht="119.5" customHeight="1" x14ac:dyDescent="0.35">
      <c r="B45" s="295"/>
      <c r="C45" s="17" t="s">
        <v>28</v>
      </c>
      <c r="D45" s="82"/>
      <c r="E45" s="82">
        <v>3</v>
      </c>
      <c r="F45" s="82">
        <f>Tableau33861115192327[[#This Row],[Note (de 1 à 4)]]*Tableau33861115192327[[#This Row],[Pondération]]</f>
        <v>0</v>
      </c>
      <c r="G45" s="115"/>
      <c r="H45" s="115"/>
    </row>
    <row r="46" spans="2:18" ht="96" customHeight="1" x14ac:dyDescent="0.35">
      <c r="B46" s="295"/>
      <c r="C46" s="21" t="s">
        <v>95</v>
      </c>
      <c r="D46" s="22"/>
      <c r="E46" s="22">
        <v>2</v>
      </c>
      <c r="F46" s="22">
        <f>Tableau33861115192327[[#This Row],[Note (de 1 à 4)]]*Tableau33861115192327[[#This Row],[Pondération]]</f>
        <v>0</v>
      </c>
      <c r="G46" s="23"/>
      <c r="H46" s="23"/>
    </row>
    <row r="47" spans="2:18" ht="42.65" customHeight="1" x14ac:dyDescent="0.35">
      <c r="B47" s="295"/>
      <c r="C47" s="17" t="s">
        <v>103</v>
      </c>
      <c r="D47" s="82"/>
      <c r="E47" s="82"/>
      <c r="F47" s="123">
        <f>SUM(Tableau33861115192327[Note 
pondérée])</f>
        <v>0</v>
      </c>
      <c r="G47" s="124"/>
      <c r="H47" s="125"/>
    </row>
    <row r="48" spans="2:18" x14ac:dyDescent="0.35">
      <c r="C48" s="5"/>
      <c r="D48" s="2"/>
      <c r="E48" s="2"/>
      <c r="F48" s="2"/>
      <c r="L48" s="57"/>
      <c r="M48" s="58"/>
      <c r="N48" s="30"/>
      <c r="O48" s="30"/>
      <c r="P48" s="30"/>
      <c r="Q48" s="28"/>
      <c r="R48" s="28"/>
    </row>
    <row r="50" spans="2:16" ht="26" x14ac:dyDescent="0.6">
      <c r="B50" s="85" t="s">
        <v>51</v>
      </c>
      <c r="C50" s="85"/>
    </row>
    <row r="51" spans="2:16" ht="15" thickBot="1" x14ac:dyDescent="0.4"/>
    <row r="52" spans="2:16" ht="31" x14ac:dyDescent="0.35">
      <c r="B52" s="306" t="s">
        <v>142</v>
      </c>
      <c r="C52" s="126" t="s">
        <v>0</v>
      </c>
      <c r="D52" s="127" t="s">
        <v>172</v>
      </c>
      <c r="E52" s="128" t="s">
        <v>1</v>
      </c>
      <c r="F52" s="126" t="s">
        <v>3</v>
      </c>
      <c r="G52" s="128" t="s">
        <v>2</v>
      </c>
      <c r="H52" s="129" t="s">
        <v>4</v>
      </c>
      <c r="M52" s="102"/>
      <c r="N52" s="101"/>
      <c r="O52" s="101"/>
      <c r="P52" s="101"/>
    </row>
    <row r="53" spans="2:16" ht="55.5" customHeight="1" x14ac:dyDescent="0.35">
      <c r="B53" s="307"/>
      <c r="C53" s="130" t="s">
        <v>143</v>
      </c>
      <c r="D53" s="131">
        <v>2.5</v>
      </c>
      <c r="E53" s="131">
        <v>1</v>
      </c>
      <c r="F53" s="131">
        <f t="shared" ref="F53:F57" si="1">D53*E53</f>
        <v>2.5</v>
      </c>
      <c r="G53" s="19"/>
      <c r="H53" s="20"/>
      <c r="M53" s="102"/>
      <c r="N53" s="101"/>
      <c r="O53" s="101"/>
      <c r="P53" s="101"/>
    </row>
    <row r="54" spans="2:16" ht="40.5" customHeight="1" x14ac:dyDescent="0.35">
      <c r="B54" s="307"/>
      <c r="C54" s="132" t="s">
        <v>84</v>
      </c>
      <c r="D54" s="133">
        <v>2.5</v>
      </c>
      <c r="E54" s="133">
        <v>2</v>
      </c>
      <c r="F54" s="133">
        <f t="shared" si="1"/>
        <v>5</v>
      </c>
      <c r="G54" s="23"/>
      <c r="H54" s="24"/>
      <c r="M54" s="102"/>
      <c r="N54" s="101"/>
      <c r="O54" s="101"/>
      <c r="P54" s="101"/>
    </row>
    <row r="55" spans="2:16" ht="28" x14ac:dyDescent="0.35">
      <c r="B55" s="307"/>
      <c r="C55" s="130" t="s">
        <v>85</v>
      </c>
      <c r="D55" s="131">
        <v>2.5</v>
      </c>
      <c r="E55" s="131">
        <v>2</v>
      </c>
      <c r="F55" s="131">
        <f t="shared" si="1"/>
        <v>5</v>
      </c>
      <c r="G55" s="19"/>
      <c r="H55" s="20"/>
      <c r="M55" s="102"/>
      <c r="N55" s="101"/>
      <c r="O55" s="101"/>
      <c r="P55" s="101"/>
    </row>
    <row r="56" spans="2:16" ht="28" x14ac:dyDescent="0.35">
      <c r="B56" s="307"/>
      <c r="C56" s="134" t="s">
        <v>77</v>
      </c>
      <c r="D56" s="133">
        <v>2.5</v>
      </c>
      <c r="E56" s="133">
        <v>3</v>
      </c>
      <c r="F56" s="133">
        <f t="shared" si="1"/>
        <v>7.5</v>
      </c>
      <c r="G56" s="23"/>
      <c r="H56" s="24"/>
      <c r="M56" s="102"/>
      <c r="N56" s="101"/>
      <c r="O56" s="101"/>
      <c r="P56" s="101"/>
    </row>
    <row r="57" spans="2:16" ht="28" x14ac:dyDescent="0.35">
      <c r="B57" s="307"/>
      <c r="C57" s="130" t="s">
        <v>38</v>
      </c>
      <c r="D57" s="131">
        <v>2.5</v>
      </c>
      <c r="E57" s="131">
        <v>1</v>
      </c>
      <c r="F57" s="131">
        <f t="shared" si="1"/>
        <v>2.5</v>
      </c>
      <c r="G57" s="19"/>
      <c r="H57" s="20"/>
      <c r="M57" s="102"/>
      <c r="N57" s="101"/>
      <c r="O57" s="101"/>
      <c r="P57" s="101"/>
    </row>
    <row r="58" spans="2:16" ht="15" thickBot="1" x14ac:dyDescent="0.4">
      <c r="B58" s="308"/>
      <c r="C58" s="245" t="s">
        <v>103</v>
      </c>
      <c r="D58" s="245"/>
      <c r="E58" s="245"/>
      <c r="F58" s="266">
        <f>SUM(F53:F57)</f>
        <v>22.5</v>
      </c>
      <c r="G58" s="245"/>
      <c r="H58" s="246"/>
      <c r="M58" s="103"/>
      <c r="N58" s="101"/>
      <c r="O58" s="101"/>
      <c r="P58" s="101"/>
    </row>
    <row r="61" spans="2:16" ht="26" x14ac:dyDescent="0.6">
      <c r="B61" s="10" t="s">
        <v>50</v>
      </c>
    </row>
    <row r="62" spans="2:16" ht="15" thickBot="1" x14ac:dyDescent="0.4"/>
    <row r="63" spans="2:16" ht="28" x14ac:dyDescent="0.35">
      <c r="B63" s="12"/>
      <c r="C63" s="149" t="s">
        <v>61</v>
      </c>
      <c r="D63" s="87" t="s">
        <v>106</v>
      </c>
      <c r="E63" s="316" t="s">
        <v>2</v>
      </c>
      <c r="F63" s="316"/>
      <c r="G63" s="316"/>
      <c r="H63" s="150" t="s">
        <v>4</v>
      </c>
    </row>
    <row r="64" spans="2:16" ht="56.5" customHeight="1" x14ac:dyDescent="0.35">
      <c r="B64" s="295" t="s">
        <v>54</v>
      </c>
      <c r="C64" s="34" t="s">
        <v>62</v>
      </c>
      <c r="D64" s="35">
        <v>0</v>
      </c>
      <c r="E64" s="300"/>
      <c r="F64" s="300"/>
      <c r="G64" s="300"/>
      <c r="H64" s="36"/>
    </row>
    <row r="65" spans="2:8" ht="28" x14ac:dyDescent="0.35">
      <c r="B65" s="295"/>
      <c r="C65" s="38" t="s">
        <v>55</v>
      </c>
      <c r="D65" s="39"/>
      <c r="E65" s="289"/>
      <c r="F65" s="289"/>
      <c r="G65" s="289"/>
      <c r="H65" s="40"/>
    </row>
    <row r="66" spans="2:8" ht="28" x14ac:dyDescent="0.35">
      <c r="B66" s="295"/>
      <c r="C66" s="34" t="s">
        <v>56</v>
      </c>
      <c r="D66" s="35"/>
      <c r="E66" s="300"/>
      <c r="F66" s="300"/>
      <c r="G66" s="300"/>
      <c r="H66" s="36"/>
    </row>
    <row r="67" spans="2:8" ht="153.65" customHeight="1" x14ac:dyDescent="0.35">
      <c r="B67" s="295"/>
      <c r="C67" s="38" t="s">
        <v>170</v>
      </c>
      <c r="D67" s="191"/>
      <c r="E67" s="348"/>
      <c r="F67" s="348"/>
      <c r="G67" s="348"/>
      <c r="H67" s="165"/>
    </row>
    <row r="68" spans="2:8" ht="87" customHeight="1" x14ac:dyDescent="0.35">
      <c r="B68" s="295"/>
      <c r="C68" s="34" t="s">
        <v>171</v>
      </c>
      <c r="D68" s="140"/>
      <c r="E68" s="288"/>
      <c r="F68" s="288"/>
      <c r="G68" s="288"/>
      <c r="H68" s="141"/>
    </row>
    <row r="69" spans="2:8" ht="42" x14ac:dyDescent="0.35">
      <c r="B69" s="295"/>
      <c r="C69" s="38" t="s">
        <v>53</v>
      </c>
      <c r="D69" s="39"/>
      <c r="E69" s="289"/>
      <c r="F69" s="289"/>
      <c r="G69" s="289"/>
      <c r="H69" s="40"/>
    </row>
    <row r="70" spans="2:8" x14ac:dyDescent="0.35">
      <c r="B70" s="295"/>
      <c r="C70" s="88" t="s">
        <v>103</v>
      </c>
      <c r="D70" s="140">
        <f>SUM(D64:D69)</f>
        <v>0</v>
      </c>
      <c r="E70" s="370"/>
      <c r="F70" s="371"/>
      <c r="G70" s="372"/>
      <c r="H70" s="141"/>
    </row>
    <row r="71" spans="2:8" ht="26.5" thickBot="1" x14ac:dyDescent="0.65">
      <c r="B71" s="10"/>
      <c r="C71" s="44"/>
      <c r="D71" s="45"/>
      <c r="E71" s="46"/>
      <c r="H71" s="46"/>
    </row>
    <row r="72" spans="2:8" ht="28" x14ac:dyDescent="0.35">
      <c r="B72" s="53"/>
      <c r="C72" s="127" t="s">
        <v>0</v>
      </c>
      <c r="D72" s="127" t="s">
        <v>106</v>
      </c>
      <c r="E72" s="365" t="s">
        <v>2</v>
      </c>
      <c r="F72" s="365"/>
      <c r="G72" s="365"/>
      <c r="H72" s="228" t="s">
        <v>4</v>
      </c>
    </row>
    <row r="73" spans="2:8" ht="84" customHeight="1" x14ac:dyDescent="0.35">
      <c r="B73" s="298" t="s">
        <v>57</v>
      </c>
      <c r="C73" s="34" t="s">
        <v>58</v>
      </c>
      <c r="D73" s="35">
        <v>0</v>
      </c>
      <c r="E73" s="300"/>
      <c r="F73" s="300"/>
      <c r="G73" s="300"/>
      <c r="H73" s="37"/>
    </row>
    <row r="74" spans="2:8" ht="28" x14ac:dyDescent="0.35">
      <c r="B74" s="298"/>
      <c r="C74" s="38" t="s">
        <v>60</v>
      </c>
      <c r="D74" s="39"/>
      <c r="E74" s="289"/>
      <c r="F74" s="289"/>
      <c r="G74" s="289"/>
      <c r="H74" s="41"/>
    </row>
    <row r="75" spans="2:8" ht="84" x14ac:dyDescent="0.35">
      <c r="B75" s="298"/>
      <c r="C75" s="34" t="s">
        <v>63</v>
      </c>
      <c r="D75" s="35"/>
      <c r="E75" s="300"/>
      <c r="F75" s="300"/>
      <c r="G75" s="300"/>
      <c r="H75" s="37"/>
    </row>
    <row r="76" spans="2:8" ht="28" x14ac:dyDescent="0.35">
      <c r="B76" s="298"/>
      <c r="C76" s="38" t="s">
        <v>65</v>
      </c>
      <c r="D76" s="39"/>
      <c r="E76" s="289"/>
      <c r="F76" s="289"/>
      <c r="G76" s="289"/>
      <c r="H76" s="41"/>
    </row>
    <row r="77" spans="2:8" x14ac:dyDescent="0.35">
      <c r="B77" s="298"/>
      <c r="C77" s="34" t="s">
        <v>59</v>
      </c>
      <c r="D77" s="35"/>
      <c r="E77" s="300"/>
      <c r="F77" s="300"/>
      <c r="G77" s="300"/>
      <c r="H77" s="37"/>
    </row>
    <row r="78" spans="2:8" ht="26.15" customHeight="1" thickBot="1" x14ac:dyDescent="0.4">
      <c r="B78" s="299"/>
      <c r="C78" s="221" t="s">
        <v>103</v>
      </c>
      <c r="D78" s="222">
        <f>SUM(D73:D77)</f>
        <v>0</v>
      </c>
      <c r="E78" s="374"/>
      <c r="F78" s="374"/>
      <c r="G78" s="374"/>
      <c r="H78" s="43"/>
    </row>
    <row r="79" spans="2:8" ht="15" thickBot="1" x14ac:dyDescent="0.4">
      <c r="B79" s="57"/>
      <c r="C79" s="58"/>
      <c r="D79" s="30"/>
      <c r="E79" s="28"/>
      <c r="H79" s="28"/>
    </row>
    <row r="80" spans="2:8" ht="28" x14ac:dyDescent="0.35">
      <c r="B80" s="53"/>
      <c r="C80" s="127" t="s">
        <v>0</v>
      </c>
      <c r="D80" s="127" t="s">
        <v>106</v>
      </c>
      <c r="E80" s="365" t="s">
        <v>2</v>
      </c>
      <c r="F80" s="365"/>
      <c r="G80" s="365"/>
      <c r="H80" s="228" t="s">
        <v>4</v>
      </c>
    </row>
    <row r="81" spans="1:10" ht="48" customHeight="1" x14ac:dyDescent="0.35">
      <c r="B81" s="298" t="s">
        <v>66</v>
      </c>
      <c r="C81" s="38" t="s">
        <v>67</v>
      </c>
      <c r="D81" s="39"/>
      <c r="E81" s="289"/>
      <c r="F81" s="289"/>
      <c r="G81" s="289"/>
      <c r="H81" s="41"/>
    </row>
    <row r="82" spans="1:10" ht="85" customHeight="1" x14ac:dyDescent="0.35">
      <c r="B82" s="298"/>
      <c r="C82" s="34" t="s">
        <v>68</v>
      </c>
      <c r="D82" s="35"/>
      <c r="E82" s="300"/>
      <c r="F82" s="300"/>
      <c r="G82" s="300"/>
      <c r="H82" s="37"/>
    </row>
    <row r="83" spans="1:10" ht="72" customHeight="1" x14ac:dyDescent="0.35">
      <c r="B83" s="298"/>
      <c r="C83" s="38" t="s">
        <v>70</v>
      </c>
      <c r="D83" s="39"/>
      <c r="E83" s="289"/>
      <c r="F83" s="289"/>
      <c r="G83" s="289"/>
      <c r="H83" s="41"/>
    </row>
    <row r="84" spans="1:10" ht="47.15" customHeight="1" x14ac:dyDescent="0.35">
      <c r="B84" s="298"/>
      <c r="C84" s="34" t="s">
        <v>69</v>
      </c>
      <c r="D84" s="35"/>
      <c r="E84" s="300"/>
      <c r="F84" s="300"/>
      <c r="G84" s="300"/>
      <c r="H84" s="37"/>
    </row>
    <row r="85" spans="1:10" ht="43" customHeight="1" x14ac:dyDescent="0.35">
      <c r="B85" s="298"/>
      <c r="C85" s="38" t="s">
        <v>176</v>
      </c>
      <c r="D85" s="39"/>
      <c r="E85" s="289"/>
      <c r="F85" s="289"/>
      <c r="G85" s="289"/>
      <c r="H85" s="41"/>
    </row>
    <row r="86" spans="1:10" ht="117.65" customHeight="1" thickBot="1" x14ac:dyDescent="0.4">
      <c r="B86" s="299"/>
      <c r="C86" s="52" t="s">
        <v>71</v>
      </c>
      <c r="D86" s="51"/>
      <c r="E86" s="367"/>
      <c r="F86" s="367"/>
      <c r="G86" s="367"/>
      <c r="H86" s="56"/>
    </row>
    <row r="87" spans="1:10" x14ac:dyDescent="0.35">
      <c r="B87" s="57"/>
      <c r="C87" s="257" t="s">
        <v>103</v>
      </c>
      <c r="D87" s="258">
        <f>SUM(D81:D86)</f>
        <v>0</v>
      </c>
      <c r="E87" s="355"/>
      <c r="F87" s="355"/>
      <c r="G87" s="355"/>
      <c r="H87" s="202"/>
    </row>
    <row r="88" spans="1:10" ht="15" thickBot="1" x14ac:dyDescent="0.4">
      <c r="B88" s="57"/>
      <c r="C88" s="58"/>
      <c r="D88" s="30"/>
      <c r="E88" s="28"/>
      <c r="H88" s="28"/>
    </row>
    <row r="89" spans="1:10" ht="28.5" thickBot="1" x14ac:dyDescent="0.4">
      <c r="B89" s="53"/>
      <c r="C89" s="127" t="s">
        <v>0</v>
      </c>
      <c r="D89" s="87" t="s">
        <v>106</v>
      </c>
      <c r="E89" s="317" t="s">
        <v>2</v>
      </c>
      <c r="F89" s="318"/>
      <c r="G89" s="319"/>
      <c r="H89" s="139" t="s">
        <v>4</v>
      </c>
    </row>
    <row r="90" spans="1:10" ht="83.15" customHeight="1" x14ac:dyDescent="0.35">
      <c r="B90" s="286" t="s">
        <v>100</v>
      </c>
      <c r="C90" s="49" t="s">
        <v>99</v>
      </c>
      <c r="D90" s="192"/>
      <c r="E90" s="288"/>
      <c r="F90" s="288"/>
      <c r="G90" s="288"/>
      <c r="H90" s="141"/>
    </row>
    <row r="91" spans="1:10" ht="90.65" customHeight="1" thickBot="1" x14ac:dyDescent="0.4">
      <c r="B91" s="287"/>
      <c r="C91" s="50" t="s">
        <v>107</v>
      </c>
      <c r="D91" s="164"/>
      <c r="E91" s="348"/>
      <c r="F91" s="348"/>
      <c r="G91" s="348"/>
      <c r="H91" s="165"/>
    </row>
    <row r="92" spans="1:10" x14ac:dyDescent="0.35">
      <c r="C92" s="88" t="s">
        <v>103</v>
      </c>
      <c r="D92" s="267">
        <f>D90+D91</f>
        <v>0</v>
      </c>
      <c r="E92" s="373"/>
      <c r="F92" s="373"/>
      <c r="G92" s="373"/>
      <c r="H92" s="268"/>
    </row>
    <row r="95" spans="1:10" x14ac:dyDescent="0.35">
      <c r="A95" s="28"/>
      <c r="B95" s="28"/>
      <c r="C95" s="28"/>
      <c r="D95" s="28"/>
      <c r="E95" s="28"/>
      <c r="F95" s="321"/>
      <c r="G95" s="321"/>
      <c r="H95" s="321"/>
      <c r="I95" s="321"/>
      <c r="J95" s="93"/>
    </row>
    <row r="96" spans="1:10" ht="30.65" customHeight="1" x14ac:dyDescent="0.35">
      <c r="B96" s="89" t="s">
        <v>46</v>
      </c>
      <c r="C96" s="90"/>
      <c r="D96" s="91"/>
      <c r="E96" s="92">
        <f>Tableau3364913172125[[#Totals],[Note 
pondérée]]+F34+Tableau338271216202428[[#Totals],[Note 
pondérée]]+Tableau33861115192327[[#Totals],[Note 
pondérée]]</f>
        <v>0</v>
      </c>
      <c r="F96" s="93"/>
      <c r="G96" s="28"/>
      <c r="H96" s="29"/>
      <c r="I96" s="29"/>
      <c r="J96" s="28"/>
    </row>
    <row r="97" spans="2:8" ht="34.5" customHeight="1" x14ac:dyDescent="0.35">
      <c r="B97" s="94" t="s">
        <v>47</v>
      </c>
      <c r="C97" s="95"/>
      <c r="D97" s="96"/>
      <c r="E97" s="92">
        <f>F58</f>
        <v>22.5</v>
      </c>
      <c r="F97" s="28"/>
      <c r="G97" s="28"/>
      <c r="H97" s="29"/>
    </row>
    <row r="98" spans="2:8" ht="30.65" customHeight="1" x14ac:dyDescent="0.35">
      <c r="B98" s="94" t="s">
        <v>48</v>
      </c>
      <c r="C98" s="95"/>
      <c r="D98" s="96"/>
      <c r="E98" s="92">
        <f>D70+D78+D87+D92</f>
        <v>0</v>
      </c>
      <c r="F98" s="28"/>
      <c r="G98" s="28"/>
      <c r="H98" s="28"/>
    </row>
    <row r="99" spans="2:8" ht="27.65" customHeight="1" x14ac:dyDescent="0.35">
      <c r="B99" s="73" t="s">
        <v>49</v>
      </c>
      <c r="C99" s="74"/>
      <c r="D99" s="75"/>
      <c r="E99" s="92">
        <f>SUM(E96:E98)</f>
        <v>22.5</v>
      </c>
      <c r="F99" s="28"/>
      <c r="G99" s="28"/>
      <c r="H99" s="29"/>
    </row>
    <row r="102" spans="2:8" ht="32.5" customHeight="1" x14ac:dyDescent="0.35">
      <c r="B102" s="328" t="s">
        <v>110</v>
      </c>
      <c r="C102" s="329"/>
      <c r="D102" s="330"/>
      <c r="E102" s="99">
        <f>E96+E97</f>
        <v>22.5</v>
      </c>
    </row>
    <row r="103" spans="2:8" ht="71.5" customHeight="1" x14ac:dyDescent="0.35">
      <c r="B103" s="97" t="s">
        <v>112</v>
      </c>
      <c r="C103" s="329" t="s">
        <v>113</v>
      </c>
      <c r="D103" s="330"/>
      <c r="E103" s="98" t="s">
        <v>116</v>
      </c>
    </row>
    <row r="104" spans="2:8" ht="28.5" customHeight="1" x14ac:dyDescent="0.35">
      <c r="B104" s="333" t="s">
        <v>109</v>
      </c>
      <c r="C104" s="331" t="s">
        <v>181</v>
      </c>
      <c r="D104" s="332"/>
      <c r="E104" s="80"/>
    </row>
    <row r="105" spans="2:8" ht="28.5" customHeight="1" x14ac:dyDescent="0.35">
      <c r="B105" s="334"/>
      <c r="C105" s="331" t="s">
        <v>150</v>
      </c>
      <c r="D105" s="332"/>
      <c r="E105" s="80"/>
    </row>
    <row r="106" spans="2:8" ht="28.5" customHeight="1" x14ac:dyDescent="0.35">
      <c r="B106" s="333" t="s">
        <v>111</v>
      </c>
      <c r="C106" s="331" t="s">
        <v>182</v>
      </c>
      <c r="D106" s="332"/>
      <c r="E106" s="80"/>
    </row>
    <row r="107" spans="2:8" ht="21.65" customHeight="1" x14ac:dyDescent="0.35">
      <c r="B107" s="334"/>
      <c r="C107" s="331" t="s">
        <v>147</v>
      </c>
      <c r="D107" s="332"/>
      <c r="E107" s="80"/>
    </row>
    <row r="108" spans="2:8" ht="21.65" customHeight="1" x14ac:dyDescent="0.35">
      <c r="B108" s="333" t="s">
        <v>108</v>
      </c>
      <c r="C108" s="331" t="s">
        <v>183</v>
      </c>
      <c r="D108" s="332"/>
      <c r="E108" s="80"/>
    </row>
    <row r="109" spans="2:8" ht="30.65" customHeight="1" x14ac:dyDescent="0.35">
      <c r="B109" s="334"/>
      <c r="C109" s="331" t="s">
        <v>145</v>
      </c>
      <c r="D109" s="332"/>
      <c r="E109" s="80"/>
    </row>
    <row r="110" spans="2:8" ht="29.15" customHeight="1" x14ac:dyDescent="0.35">
      <c r="B110" s="28"/>
      <c r="C110" s="28"/>
      <c r="D110" s="28"/>
      <c r="E110" s="28"/>
      <c r="F110" s="28"/>
      <c r="G110" s="28"/>
      <c r="H110" s="29"/>
    </row>
    <row r="111" spans="2:8" x14ac:dyDescent="0.35">
      <c r="B111" s="28"/>
      <c r="C111" s="33"/>
      <c r="D111" s="30"/>
      <c r="E111" s="30"/>
      <c r="F111" s="30"/>
      <c r="G111" s="28"/>
      <c r="H111" s="28"/>
    </row>
    <row r="112" spans="2:8" ht="15" customHeight="1" x14ac:dyDescent="0.35">
      <c r="B112" s="335" t="s">
        <v>45</v>
      </c>
      <c r="C112" s="338"/>
      <c r="D112" s="338"/>
      <c r="E112" s="338"/>
      <c r="F112" s="338"/>
      <c r="G112" s="338"/>
      <c r="H112" s="338"/>
    </row>
    <row r="113" spans="2:8" x14ac:dyDescent="0.35">
      <c r="B113" s="336"/>
      <c r="C113" s="338"/>
      <c r="D113" s="338"/>
      <c r="E113" s="338"/>
      <c r="F113" s="338"/>
      <c r="G113" s="338"/>
      <c r="H113" s="338"/>
    </row>
    <row r="114" spans="2:8" x14ac:dyDescent="0.35">
      <c r="B114" s="336"/>
      <c r="C114" s="338"/>
      <c r="D114" s="338"/>
      <c r="E114" s="338"/>
      <c r="F114" s="338"/>
      <c r="G114" s="338"/>
      <c r="H114" s="338"/>
    </row>
    <row r="115" spans="2:8" x14ac:dyDescent="0.35">
      <c r="B115" s="336"/>
      <c r="C115" s="338"/>
      <c r="D115" s="338"/>
      <c r="E115" s="338"/>
      <c r="F115" s="338"/>
      <c r="G115" s="338"/>
      <c r="H115" s="338"/>
    </row>
    <row r="116" spans="2:8" x14ac:dyDescent="0.35">
      <c r="B116" s="337"/>
      <c r="C116" s="338"/>
      <c r="D116" s="338"/>
      <c r="E116" s="338"/>
      <c r="F116" s="338"/>
      <c r="G116" s="338"/>
      <c r="H116" s="338"/>
    </row>
    <row r="117" spans="2:8" ht="15.75" customHeight="1" x14ac:dyDescent="0.35">
      <c r="B117" s="28"/>
      <c r="C117" s="33"/>
      <c r="D117" s="30"/>
      <c r="E117" s="30"/>
      <c r="F117" s="30"/>
      <c r="G117" s="28"/>
      <c r="H117" s="28"/>
    </row>
    <row r="118" spans="2:8" x14ac:dyDescent="0.35">
      <c r="B118" s="28"/>
      <c r="C118" s="33"/>
      <c r="D118" s="30"/>
      <c r="E118" s="30"/>
      <c r="F118" s="30"/>
      <c r="G118" s="28"/>
      <c r="H118" s="28"/>
    </row>
    <row r="119" spans="2:8" ht="22.5" customHeight="1" x14ac:dyDescent="0.35">
      <c r="B119" s="72" t="s">
        <v>17</v>
      </c>
      <c r="C119" s="320"/>
      <c r="D119" s="320"/>
      <c r="E119" s="320"/>
      <c r="F119" s="320"/>
      <c r="G119" s="320"/>
      <c r="H119" s="320"/>
    </row>
    <row r="120" spans="2:8" ht="20.25" customHeight="1" x14ac:dyDescent="0.35">
      <c r="B120" s="72" t="s">
        <v>8</v>
      </c>
      <c r="C120" s="320"/>
      <c r="D120" s="320"/>
      <c r="E120" s="320"/>
      <c r="F120" s="320"/>
      <c r="G120" s="320"/>
      <c r="H120" s="320"/>
    </row>
    <row r="121" spans="2:8" ht="18" customHeight="1" x14ac:dyDescent="0.35">
      <c r="B121" s="72" t="s">
        <v>20</v>
      </c>
      <c r="C121" s="320"/>
      <c r="D121" s="320"/>
      <c r="E121" s="320"/>
      <c r="F121" s="320"/>
      <c r="G121" s="320"/>
      <c r="H121" s="320"/>
    </row>
    <row r="122" spans="2:8" ht="15.75" customHeight="1" x14ac:dyDescent="0.35">
      <c r="B122" s="72" t="s">
        <v>9</v>
      </c>
      <c r="C122" s="320"/>
      <c r="D122" s="320"/>
      <c r="E122" s="320"/>
      <c r="F122" s="320"/>
      <c r="G122" s="320"/>
      <c r="H122" s="320"/>
    </row>
    <row r="123" spans="2:8" ht="25" customHeight="1" x14ac:dyDescent="0.35">
      <c r="B123" s="72" t="s">
        <v>10</v>
      </c>
      <c r="C123" s="320"/>
      <c r="D123" s="320"/>
      <c r="E123" s="320"/>
      <c r="F123" s="320"/>
      <c r="G123" s="320"/>
      <c r="H123" s="320"/>
    </row>
    <row r="124" spans="2:8" ht="25" customHeight="1" x14ac:dyDescent="0.35">
      <c r="B124" s="72" t="s">
        <v>11</v>
      </c>
      <c r="C124" s="320"/>
      <c r="D124" s="320"/>
      <c r="E124" s="320"/>
      <c r="F124" s="320"/>
      <c r="G124" s="320"/>
      <c r="H124" s="320"/>
    </row>
    <row r="125" spans="2:8" ht="87" customHeight="1" x14ac:dyDescent="0.35">
      <c r="B125" s="76" t="s">
        <v>18</v>
      </c>
      <c r="C125" s="327" t="s">
        <v>13</v>
      </c>
      <c r="D125" s="327"/>
      <c r="E125" s="327"/>
      <c r="F125" s="327"/>
      <c r="G125" s="327"/>
      <c r="H125" s="327"/>
    </row>
    <row r="126" spans="2:8" ht="50.15" customHeight="1" x14ac:dyDescent="0.35">
      <c r="B126" s="72" t="s">
        <v>12</v>
      </c>
      <c r="C126" s="320"/>
      <c r="D126" s="320"/>
      <c r="E126" s="320"/>
      <c r="F126" s="320"/>
      <c r="G126" s="320"/>
      <c r="H126" s="320"/>
    </row>
    <row r="127" spans="2:8" x14ac:dyDescent="0.35">
      <c r="B127" s="28"/>
      <c r="C127" s="28"/>
      <c r="D127" s="28"/>
      <c r="E127" s="28"/>
      <c r="F127" s="28"/>
      <c r="G127" s="28"/>
      <c r="H127" s="28"/>
    </row>
  </sheetData>
  <mergeCells count="76">
    <mergeCell ref="C123:H123"/>
    <mergeCell ref="C124:H124"/>
    <mergeCell ref="C125:H125"/>
    <mergeCell ref="C126:H126"/>
    <mergeCell ref="B112:B116"/>
    <mergeCell ref="C112:H116"/>
    <mergeCell ref="C119:H119"/>
    <mergeCell ref="C120:H120"/>
    <mergeCell ref="C121:H121"/>
    <mergeCell ref="C122:H122"/>
    <mergeCell ref="B106:B107"/>
    <mergeCell ref="C106:D106"/>
    <mergeCell ref="C107:D107"/>
    <mergeCell ref="B108:B109"/>
    <mergeCell ref="C108:D108"/>
    <mergeCell ref="C109:D109"/>
    <mergeCell ref="F95:G95"/>
    <mergeCell ref="H95:I95"/>
    <mergeCell ref="B102:D102"/>
    <mergeCell ref="C103:D103"/>
    <mergeCell ref="B104:B105"/>
    <mergeCell ref="C104:D104"/>
    <mergeCell ref="C105:D105"/>
    <mergeCell ref="E92:G92"/>
    <mergeCell ref="E78:G78"/>
    <mergeCell ref="E80:G80"/>
    <mergeCell ref="B81:B86"/>
    <mergeCell ref="E81:G81"/>
    <mergeCell ref="E82:G82"/>
    <mergeCell ref="E83:G83"/>
    <mergeCell ref="E84:G84"/>
    <mergeCell ref="E85:G85"/>
    <mergeCell ref="E86:G86"/>
    <mergeCell ref="E87:G87"/>
    <mergeCell ref="E89:G89"/>
    <mergeCell ref="B90:B91"/>
    <mergeCell ref="E90:G90"/>
    <mergeCell ref="E91:G91"/>
    <mergeCell ref="E72:G72"/>
    <mergeCell ref="B73:B78"/>
    <mergeCell ref="E73:G73"/>
    <mergeCell ref="E74:G74"/>
    <mergeCell ref="E75:G75"/>
    <mergeCell ref="E76:G76"/>
    <mergeCell ref="E77:G77"/>
    <mergeCell ref="B38:B41"/>
    <mergeCell ref="B44:B47"/>
    <mergeCell ref="B52:B58"/>
    <mergeCell ref="E63:G63"/>
    <mergeCell ref="B64:B70"/>
    <mergeCell ref="E64:G64"/>
    <mergeCell ref="E65:G65"/>
    <mergeCell ref="E66:G66"/>
    <mergeCell ref="E67:G67"/>
    <mergeCell ref="E68:G68"/>
    <mergeCell ref="E69:G69"/>
    <mergeCell ref="E70:G70"/>
    <mergeCell ref="B28:B34"/>
    <mergeCell ref="A7:B7"/>
    <mergeCell ref="C7:H7"/>
    <mergeCell ref="A8:B8"/>
    <mergeCell ref="C8:H8"/>
    <mergeCell ref="A9:B9"/>
    <mergeCell ref="C9:H9"/>
    <mergeCell ref="A10:B10"/>
    <mergeCell ref="C10:H10"/>
    <mergeCell ref="B12:H12"/>
    <mergeCell ref="A14:H15"/>
    <mergeCell ref="B21:B25"/>
    <mergeCell ref="A6:B6"/>
    <mergeCell ref="C6:H6"/>
    <mergeCell ref="A2:H2"/>
    <mergeCell ref="A4:B4"/>
    <mergeCell ref="C4:H4"/>
    <mergeCell ref="A5:B5"/>
    <mergeCell ref="C5:H5"/>
  </mergeCells>
  <pageMargins left="0.7" right="0.7" top="0.75" bottom="0.75" header="0.3" footer="0.3"/>
  <pageSetup paperSize="9" orientation="portrait" r:id="rId1"/>
  <drawing r:id="rId2"/>
  <tableParts count="4">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62E0D6-0867-450E-B10F-327FB2F33A7C}">
  <dimension ref="A1:R126"/>
  <sheetViews>
    <sheetView topLeftCell="A101" zoomScale="80" zoomScaleNormal="80" workbookViewId="0">
      <selection activeCell="C103" sqref="C103:D108"/>
    </sheetView>
  </sheetViews>
  <sheetFormatPr baseColWidth="10" defaultRowHeight="14.5" x14ac:dyDescent="0.35"/>
  <cols>
    <col min="1" max="1" width="27.7265625" customWidth="1"/>
    <col min="2" max="2" width="25.453125" customWidth="1"/>
    <col min="3" max="3" width="61.26953125" customWidth="1"/>
    <col min="5" max="5" width="18.1796875" customWidth="1"/>
    <col min="6" max="6" width="14.7265625" customWidth="1"/>
    <col min="7" max="7" width="15.7265625" customWidth="1"/>
    <col min="8" max="8" width="17.08984375" customWidth="1"/>
    <col min="13" max="13" width="65" customWidth="1"/>
  </cols>
  <sheetData>
    <row r="1" spans="1:8" ht="98.5" customHeight="1" x14ac:dyDescent="0.35"/>
    <row r="2" spans="1:8" ht="29" customHeight="1" x14ac:dyDescent="0.35">
      <c r="A2" s="314" t="s">
        <v>177</v>
      </c>
      <c r="B2" s="314"/>
      <c r="C2" s="314"/>
      <c r="D2" s="314"/>
      <c r="E2" s="314"/>
      <c r="F2" s="314"/>
      <c r="G2" s="314"/>
      <c r="H2" s="314"/>
    </row>
    <row r="3" spans="1:8" x14ac:dyDescent="0.35">
      <c r="A3" s="28"/>
      <c r="B3" s="29"/>
      <c r="C3" s="30"/>
      <c r="D3" s="30"/>
      <c r="E3" s="30"/>
      <c r="F3" s="28"/>
      <c r="G3" s="28"/>
      <c r="H3" s="28"/>
    </row>
    <row r="4" spans="1:8" x14ac:dyDescent="0.35">
      <c r="A4" s="309" t="s">
        <v>6</v>
      </c>
      <c r="B4" s="310"/>
      <c r="C4" s="313"/>
      <c r="D4" s="313"/>
      <c r="E4" s="313"/>
      <c r="F4" s="313"/>
      <c r="G4" s="313"/>
      <c r="H4" s="313"/>
    </row>
    <row r="5" spans="1:8" x14ac:dyDescent="0.35">
      <c r="A5" s="309" t="s">
        <v>7</v>
      </c>
      <c r="B5" s="310"/>
      <c r="C5" s="313"/>
      <c r="D5" s="313"/>
      <c r="E5" s="313"/>
      <c r="F5" s="313"/>
      <c r="G5" s="313"/>
      <c r="H5" s="313"/>
    </row>
    <row r="6" spans="1:8" x14ac:dyDescent="0.35">
      <c r="A6" s="309" t="s">
        <v>15</v>
      </c>
      <c r="B6" s="310"/>
      <c r="C6" s="313"/>
      <c r="D6" s="313"/>
      <c r="E6" s="313"/>
      <c r="F6" s="313"/>
      <c r="G6" s="313"/>
      <c r="H6" s="313"/>
    </row>
    <row r="7" spans="1:8" x14ac:dyDescent="0.35">
      <c r="A7" s="309" t="s">
        <v>21</v>
      </c>
      <c r="B7" s="310"/>
      <c r="C7" s="313"/>
      <c r="D7" s="313"/>
      <c r="E7" s="313"/>
      <c r="F7" s="313"/>
      <c r="G7" s="313"/>
      <c r="H7" s="313"/>
    </row>
    <row r="8" spans="1:8" x14ac:dyDescent="0.35">
      <c r="A8" s="309" t="s">
        <v>14</v>
      </c>
      <c r="B8" s="310"/>
      <c r="C8" s="313"/>
      <c r="D8" s="313"/>
      <c r="E8" s="313"/>
      <c r="F8" s="313"/>
      <c r="G8" s="313"/>
      <c r="H8" s="313"/>
    </row>
    <row r="9" spans="1:8" ht="30.75" customHeight="1" x14ac:dyDescent="0.35">
      <c r="A9" s="311" t="s">
        <v>19</v>
      </c>
      <c r="B9" s="312"/>
      <c r="C9" s="313"/>
      <c r="D9" s="313"/>
      <c r="E9" s="313"/>
      <c r="F9" s="313"/>
      <c r="G9" s="313"/>
      <c r="H9" s="313"/>
    </row>
    <row r="10" spans="1:8" x14ac:dyDescent="0.35">
      <c r="A10" s="309" t="s">
        <v>16</v>
      </c>
      <c r="B10" s="310"/>
      <c r="C10" s="313"/>
      <c r="D10" s="313"/>
      <c r="E10" s="313"/>
      <c r="F10" s="313"/>
      <c r="G10" s="313"/>
      <c r="H10" s="313"/>
    </row>
    <row r="11" spans="1:8" x14ac:dyDescent="0.35">
      <c r="A11" s="28"/>
      <c r="B11" s="29"/>
      <c r="C11" s="30"/>
      <c r="D11" s="30"/>
      <c r="E11" s="30"/>
      <c r="F11" s="28"/>
      <c r="G11" s="28"/>
      <c r="H11" s="28"/>
    </row>
    <row r="12" spans="1:8" ht="90" customHeight="1" x14ac:dyDescent="0.35">
      <c r="A12" s="31"/>
      <c r="B12" s="301" t="s">
        <v>52</v>
      </c>
      <c r="C12" s="301"/>
      <c r="D12" s="301"/>
      <c r="E12" s="301"/>
      <c r="F12" s="301"/>
      <c r="G12" s="301"/>
      <c r="H12" s="301"/>
    </row>
    <row r="13" spans="1:8" ht="29.25" customHeight="1" x14ac:dyDescent="0.35">
      <c r="A13" s="31"/>
      <c r="B13" s="32"/>
      <c r="C13" s="32"/>
      <c r="D13" s="32"/>
      <c r="E13" s="32"/>
      <c r="F13" s="32"/>
      <c r="G13" s="32"/>
      <c r="H13" s="28"/>
    </row>
    <row r="14" spans="1:8" ht="31.5" customHeight="1" x14ac:dyDescent="0.35">
      <c r="A14" s="302" t="s">
        <v>101</v>
      </c>
      <c r="B14" s="302"/>
      <c r="C14" s="302"/>
      <c r="D14" s="302"/>
      <c r="E14" s="302"/>
      <c r="F14" s="302"/>
      <c r="G14" s="302"/>
      <c r="H14" s="302"/>
    </row>
    <row r="15" spans="1:8" ht="177.65" customHeight="1" x14ac:dyDescent="0.35">
      <c r="A15" s="302"/>
      <c r="B15" s="302"/>
      <c r="C15" s="302"/>
      <c r="D15" s="302"/>
      <c r="E15" s="302"/>
      <c r="F15" s="302"/>
      <c r="G15" s="302"/>
      <c r="H15" s="302"/>
    </row>
    <row r="16" spans="1:8" x14ac:dyDescent="0.35">
      <c r="C16" s="1"/>
      <c r="D16" s="2"/>
      <c r="E16" s="2"/>
      <c r="F16" s="2"/>
    </row>
    <row r="17" spans="1:8" x14ac:dyDescent="0.35">
      <c r="C17" s="1"/>
      <c r="D17" s="2"/>
      <c r="E17" s="2"/>
      <c r="F17" s="2"/>
    </row>
    <row r="18" spans="1:8" ht="26" x14ac:dyDescent="0.6">
      <c r="B18" s="10" t="s">
        <v>32</v>
      </c>
      <c r="C18" s="4"/>
      <c r="D18" s="6"/>
      <c r="E18" s="6"/>
      <c r="F18" s="6"/>
      <c r="G18" s="3"/>
      <c r="H18" s="3"/>
    </row>
    <row r="19" spans="1:8" ht="26.5" thickBot="1" x14ac:dyDescent="0.65">
      <c r="B19" s="3"/>
      <c r="C19" s="4"/>
      <c r="D19" s="6"/>
      <c r="E19" s="6"/>
      <c r="F19" s="6"/>
      <c r="G19" s="3"/>
      <c r="H19" s="3"/>
    </row>
    <row r="20" spans="1:8" ht="46.5" x14ac:dyDescent="0.35">
      <c r="A20" s="2"/>
      <c r="B20" s="53"/>
      <c r="C20" s="126" t="s">
        <v>0</v>
      </c>
      <c r="D20" s="127" t="s">
        <v>172</v>
      </c>
      <c r="E20" s="128" t="s">
        <v>1</v>
      </c>
      <c r="F20" s="126" t="s">
        <v>3</v>
      </c>
      <c r="G20" s="128" t="s">
        <v>2</v>
      </c>
      <c r="H20" s="129" t="s">
        <v>44</v>
      </c>
    </row>
    <row r="21" spans="1:8" ht="135" customHeight="1" x14ac:dyDescent="0.35">
      <c r="B21" s="298" t="s">
        <v>33</v>
      </c>
      <c r="C21" s="21" t="s">
        <v>64</v>
      </c>
      <c r="D21" s="22"/>
      <c r="E21" s="22">
        <v>2</v>
      </c>
      <c r="F21" s="22">
        <f>Tableau336491317212529[[#This Row],[Pondération]]*Tableau336491317212529[[#This Row],[Note (de 1 à 4)]]</f>
        <v>0</v>
      </c>
      <c r="G21" s="23"/>
      <c r="H21" s="24"/>
    </row>
    <row r="22" spans="1:8" ht="58.5" customHeight="1" x14ac:dyDescent="0.35">
      <c r="B22" s="298"/>
      <c r="C22" s="17" t="s">
        <v>29</v>
      </c>
      <c r="D22" s="18"/>
      <c r="E22" s="18">
        <v>2</v>
      </c>
      <c r="F22" s="18">
        <f>Tableau336491317212529[[#This Row],[Pondération]]*Tableau336491317212529[[#This Row],[Note (de 1 à 4)]]</f>
        <v>0</v>
      </c>
      <c r="G22" s="19"/>
      <c r="H22" s="20"/>
    </row>
    <row r="23" spans="1:8" ht="47.5" customHeight="1" x14ac:dyDescent="0.35">
      <c r="B23" s="298"/>
      <c r="C23" s="21" t="s">
        <v>30</v>
      </c>
      <c r="D23" s="22"/>
      <c r="E23" s="22">
        <v>2</v>
      </c>
      <c r="F23" s="22">
        <f>Tableau336491317212529[[#This Row],[Pondération]]*Tableau336491317212529[[#This Row],[Note (de 1 à 4)]]</f>
        <v>0</v>
      </c>
      <c r="G23" s="23"/>
      <c r="H23" s="24"/>
    </row>
    <row r="24" spans="1:8" ht="42" customHeight="1" x14ac:dyDescent="0.35">
      <c r="B24" s="298"/>
      <c r="C24" s="17" t="s">
        <v>92</v>
      </c>
      <c r="D24" s="82"/>
      <c r="E24" s="82">
        <v>2</v>
      </c>
      <c r="F24" s="82">
        <f>Tableau336491317212529[[#This Row],[Pondération]]*Tableau336491317212529[[#This Row],[Note (de 1 à 4)]]</f>
        <v>0</v>
      </c>
      <c r="G24" s="115"/>
      <c r="H24" s="158"/>
    </row>
    <row r="25" spans="1:8" ht="82" customHeight="1" thickBot="1" x14ac:dyDescent="0.4">
      <c r="B25" s="299"/>
      <c r="C25" s="235" t="s">
        <v>102</v>
      </c>
      <c r="D25" s="205"/>
      <c r="E25" s="205"/>
      <c r="F25" s="205">
        <f>SUM(Tableau336491317212529[Note 
pondérée])</f>
        <v>0</v>
      </c>
      <c r="G25" s="236"/>
      <c r="H25" s="237"/>
    </row>
    <row r="26" spans="1:8" ht="37" customHeight="1" thickBot="1" x14ac:dyDescent="0.65">
      <c r="B26" s="3"/>
      <c r="C26" s="4"/>
      <c r="D26" s="6"/>
      <c r="E26" s="6"/>
      <c r="F26" s="6"/>
      <c r="G26" s="3"/>
      <c r="H26" s="3"/>
    </row>
    <row r="27" spans="1:8" ht="74.5" customHeight="1" x14ac:dyDescent="0.35">
      <c r="B27" s="227" t="s">
        <v>5</v>
      </c>
      <c r="C27" s="177" t="s">
        <v>0</v>
      </c>
      <c r="D27" s="54" t="s">
        <v>172</v>
      </c>
      <c r="E27" s="178" t="s">
        <v>1</v>
      </c>
      <c r="F27" s="177" t="s">
        <v>3</v>
      </c>
      <c r="G27" s="178" t="s">
        <v>2</v>
      </c>
      <c r="H27" s="179" t="s">
        <v>4</v>
      </c>
    </row>
    <row r="28" spans="1:8" ht="94.5" customHeight="1" x14ac:dyDescent="0.35">
      <c r="B28" s="298" t="s">
        <v>91</v>
      </c>
      <c r="C28" s="61" t="s">
        <v>31</v>
      </c>
      <c r="D28" s="22"/>
      <c r="E28" s="22">
        <v>3</v>
      </c>
      <c r="F28" s="22">
        <f>Tableau3425101418222630[[#This Row],[Pondération]]*Tableau3425101418222630[[#This Row],[Note (de 1 à 4)]]</f>
        <v>0</v>
      </c>
      <c r="G28" s="23"/>
      <c r="H28" s="24"/>
    </row>
    <row r="29" spans="1:8" ht="102.65" customHeight="1" x14ac:dyDescent="0.35">
      <c r="B29" s="298"/>
      <c r="C29" s="17" t="s">
        <v>94</v>
      </c>
      <c r="D29" s="18"/>
      <c r="E29" s="18">
        <v>1</v>
      </c>
      <c r="F29" s="18">
        <f>Tableau3425101418222630[[#This Row],[Pondération]]*Tableau3425101418222630[[#This Row],[Note (de 1 à 4)]]</f>
        <v>0</v>
      </c>
      <c r="G29" s="19"/>
      <c r="H29" s="20"/>
    </row>
    <row r="30" spans="1:8" ht="82" customHeight="1" x14ac:dyDescent="0.35">
      <c r="B30" s="298"/>
      <c r="C30" s="21" t="s">
        <v>90</v>
      </c>
      <c r="D30" s="22"/>
      <c r="E30" s="22">
        <v>2</v>
      </c>
      <c r="F30" s="22">
        <f>Tableau3425101418222630[[#This Row],[Pondération]]*Tableau3425101418222630[[#This Row],[Note (de 1 à 4)]]</f>
        <v>0</v>
      </c>
      <c r="G30" s="23"/>
      <c r="H30" s="24"/>
    </row>
    <row r="31" spans="1:8" ht="73.5" customHeight="1" x14ac:dyDescent="0.35">
      <c r="B31" s="340"/>
      <c r="C31" s="116" t="s">
        <v>105</v>
      </c>
      <c r="D31" s="82"/>
      <c r="E31" s="82">
        <v>2</v>
      </c>
      <c r="F31" s="82">
        <f>Tableau3425101418222630[[#This Row],[Pondération]]*Tableau3425101418222630[[#This Row],[Note (de 1 à 4)]]</f>
        <v>0</v>
      </c>
      <c r="G31" s="115"/>
      <c r="H31" s="158"/>
    </row>
    <row r="32" spans="1:8" ht="79.5" customHeight="1" x14ac:dyDescent="0.35">
      <c r="B32" s="340"/>
      <c r="C32" s="21" t="s">
        <v>175</v>
      </c>
      <c r="D32" s="113"/>
      <c r="E32" s="113">
        <v>3</v>
      </c>
      <c r="F32" s="113">
        <f>SUM(F26:F31)</f>
        <v>0</v>
      </c>
      <c r="G32" s="114"/>
      <c r="H32" s="159"/>
    </row>
    <row r="33" spans="2:18" ht="63" customHeight="1" x14ac:dyDescent="0.35">
      <c r="B33" s="340"/>
      <c r="C33" s="112" t="s">
        <v>87</v>
      </c>
      <c r="D33" s="18"/>
      <c r="E33" s="18">
        <v>3</v>
      </c>
      <c r="F33" s="18">
        <f>Tableau3425101418222630[[#This Row],[Pondération]]*Tableau3425101418222630[[#This Row],[Note (de 1 à 4)]]</f>
        <v>0</v>
      </c>
      <c r="G33" s="19"/>
      <c r="H33" s="20"/>
    </row>
    <row r="34" spans="2:18" ht="27" customHeight="1" thickBot="1" x14ac:dyDescent="0.4">
      <c r="B34" s="293"/>
      <c r="C34" s="180" t="s">
        <v>103</v>
      </c>
      <c r="D34" s="244"/>
      <c r="E34" s="244"/>
      <c r="F34" s="244">
        <f t="shared" ref="F34" si="0">SUM(F28:F33)</f>
        <v>0</v>
      </c>
      <c r="G34" s="67"/>
      <c r="H34" s="68"/>
    </row>
    <row r="35" spans="2:18" x14ac:dyDescent="0.35">
      <c r="C35" s="5"/>
      <c r="D35" s="2"/>
      <c r="E35" s="2"/>
      <c r="F35" s="2"/>
    </row>
    <row r="36" spans="2:18" ht="16" thickBot="1" x14ac:dyDescent="0.4">
      <c r="F36" s="11"/>
    </row>
    <row r="37" spans="2:18" ht="31.5" thickBot="1" x14ac:dyDescent="0.4">
      <c r="B37" s="119" t="s">
        <v>5</v>
      </c>
      <c r="C37" s="263" t="s">
        <v>0</v>
      </c>
      <c r="D37" s="83" t="s">
        <v>172</v>
      </c>
      <c r="E37" s="264" t="s">
        <v>1</v>
      </c>
      <c r="F37" s="263" t="s">
        <v>3</v>
      </c>
      <c r="G37" s="264" t="s">
        <v>2</v>
      </c>
      <c r="H37" s="265" t="s">
        <v>4</v>
      </c>
    </row>
    <row r="38" spans="2:18" ht="90.65" customHeight="1" x14ac:dyDescent="0.35">
      <c r="B38" s="297" t="s">
        <v>22</v>
      </c>
      <c r="C38" s="273" t="s">
        <v>27</v>
      </c>
      <c r="D38" s="62"/>
      <c r="E38" s="62">
        <v>1</v>
      </c>
      <c r="F38" s="62">
        <f>Tableau33827121620242832[[#This Row],[Note (de 1 à 4)]]*Tableau33827121620242832[[#This Row],[Pondération]]</f>
        <v>0</v>
      </c>
      <c r="G38" s="63"/>
      <c r="H38" s="64"/>
    </row>
    <row r="39" spans="2:18" ht="58" x14ac:dyDescent="0.35">
      <c r="B39" s="298"/>
      <c r="C39" s="17" t="s">
        <v>26</v>
      </c>
      <c r="D39" s="18"/>
      <c r="E39" s="18">
        <v>2</v>
      </c>
      <c r="F39" s="18">
        <f>Tableau33827121620242832[[#This Row],[Note (de 1 à 4)]]*Tableau33827121620242832[[#This Row],[Pondération]]</f>
        <v>0</v>
      </c>
      <c r="G39" s="19"/>
      <c r="H39" s="20"/>
    </row>
    <row r="40" spans="2:18" ht="63" customHeight="1" x14ac:dyDescent="0.35">
      <c r="B40" s="298"/>
      <c r="C40" s="21" t="s">
        <v>25</v>
      </c>
      <c r="D40" s="22"/>
      <c r="E40" s="22">
        <v>2</v>
      </c>
      <c r="F40" s="22">
        <f>Tableau33827121620242832[[#This Row],[Note (de 1 à 4)]]*Tableau33827121620242832[[#This Row],[Pondération]]</f>
        <v>0</v>
      </c>
      <c r="G40" s="23"/>
      <c r="H40" s="24"/>
    </row>
    <row r="41" spans="2:18" ht="47.5" customHeight="1" thickBot="1" x14ac:dyDescent="0.4">
      <c r="B41" s="299"/>
      <c r="C41" s="60" t="s">
        <v>103</v>
      </c>
      <c r="D41" s="25"/>
      <c r="E41" s="25"/>
      <c r="F41" s="204">
        <f>SUM(F38:F40)</f>
        <v>0</v>
      </c>
      <c r="G41" s="26"/>
      <c r="H41" s="27"/>
    </row>
    <row r="42" spans="2:18" ht="74.150000000000006" customHeight="1" thickBot="1" x14ac:dyDescent="0.4">
      <c r="C42" s="2"/>
      <c r="D42" s="2"/>
      <c r="E42" s="2"/>
      <c r="F42" s="9"/>
      <c r="G42" s="8"/>
      <c r="H42" s="7"/>
    </row>
    <row r="43" spans="2:18" ht="31" x14ac:dyDescent="0.35">
      <c r="B43" s="12" t="s">
        <v>5</v>
      </c>
      <c r="C43" s="181" t="s">
        <v>0</v>
      </c>
      <c r="D43" s="83" t="s">
        <v>172</v>
      </c>
      <c r="E43" s="182" t="s">
        <v>1</v>
      </c>
      <c r="F43" s="183" t="s">
        <v>3</v>
      </c>
      <c r="G43" s="182" t="s">
        <v>2</v>
      </c>
      <c r="H43" s="184" t="s">
        <v>4</v>
      </c>
    </row>
    <row r="44" spans="2:18" ht="81" customHeight="1" x14ac:dyDescent="0.35">
      <c r="B44" s="295" t="s">
        <v>23</v>
      </c>
      <c r="C44" s="21" t="s">
        <v>24</v>
      </c>
      <c r="D44" s="113"/>
      <c r="E44" s="113">
        <v>1</v>
      </c>
      <c r="F44" s="113">
        <f>Tableau3386111519232731[[#This Row],[Note (de 1 à 4)]]*Tableau3386111519232731[[#This Row],[Pondération]]</f>
        <v>0</v>
      </c>
      <c r="G44" s="114"/>
      <c r="H44" s="23"/>
    </row>
    <row r="45" spans="2:18" ht="123" customHeight="1" x14ac:dyDescent="0.35">
      <c r="B45" s="295"/>
      <c r="C45" s="17" t="s">
        <v>28</v>
      </c>
      <c r="D45" s="82"/>
      <c r="E45" s="82">
        <v>3</v>
      </c>
      <c r="F45" s="82">
        <f>Tableau3386111519232731[[#This Row],[Note (de 1 à 4)]]*Tableau3386111519232731[[#This Row],[Pondération]]</f>
        <v>0</v>
      </c>
      <c r="G45" s="115"/>
      <c r="H45" s="19"/>
    </row>
    <row r="46" spans="2:18" ht="96" customHeight="1" x14ac:dyDescent="0.35">
      <c r="B46" s="295"/>
      <c r="C46" s="21" t="s">
        <v>95</v>
      </c>
      <c r="D46" s="113"/>
      <c r="E46" s="113">
        <v>2</v>
      </c>
      <c r="F46" s="113">
        <f>Tableau3386111519232731[[#This Row],[Note (de 1 à 4)]]*Tableau3386111519232731[[#This Row],[Pondération]]</f>
        <v>0</v>
      </c>
      <c r="G46" s="114"/>
      <c r="H46" s="23"/>
    </row>
    <row r="47" spans="2:18" ht="42.65" customHeight="1" x14ac:dyDescent="0.35">
      <c r="B47" s="295"/>
      <c r="C47" s="17" t="s">
        <v>103</v>
      </c>
      <c r="D47" s="82"/>
      <c r="E47" s="82"/>
      <c r="F47" s="123">
        <f>SUM(Tableau3386111519232731[Note 
pondérée])</f>
        <v>0</v>
      </c>
      <c r="G47" s="124"/>
      <c r="H47" s="186"/>
    </row>
    <row r="48" spans="2:18" x14ac:dyDescent="0.35">
      <c r="C48" s="5"/>
      <c r="D48" s="2"/>
      <c r="E48" s="2"/>
      <c r="F48" s="2"/>
      <c r="L48" s="57"/>
      <c r="M48" s="58"/>
      <c r="N48" s="30"/>
      <c r="O48" s="30"/>
      <c r="P48" s="30"/>
      <c r="Q48" s="28"/>
      <c r="R48" s="28"/>
    </row>
    <row r="50" spans="2:16" ht="26" x14ac:dyDescent="0.6">
      <c r="B50" s="85" t="s">
        <v>51</v>
      </c>
      <c r="C50" s="85"/>
    </row>
    <row r="51" spans="2:16" ht="15" thickBot="1" x14ac:dyDescent="0.4"/>
    <row r="52" spans="2:16" ht="31" x14ac:dyDescent="0.35">
      <c r="B52" s="375" t="s">
        <v>144</v>
      </c>
      <c r="C52" s="126" t="s">
        <v>0</v>
      </c>
      <c r="D52" s="127" t="s">
        <v>169</v>
      </c>
      <c r="E52" s="128" t="s">
        <v>1</v>
      </c>
      <c r="F52" s="126" t="s">
        <v>3</v>
      </c>
      <c r="G52" s="128" t="s">
        <v>2</v>
      </c>
      <c r="H52" s="129" t="s">
        <v>4</v>
      </c>
      <c r="M52" s="102"/>
      <c r="N52" s="101"/>
      <c r="O52" s="101"/>
      <c r="P52" s="101"/>
    </row>
    <row r="53" spans="2:16" ht="55.5" customHeight="1" x14ac:dyDescent="0.35">
      <c r="B53" s="376"/>
      <c r="C53" s="269" t="s">
        <v>76</v>
      </c>
      <c r="D53" s="270">
        <v>2.5</v>
      </c>
      <c r="E53" s="270">
        <v>1</v>
      </c>
      <c r="F53" s="270">
        <f t="shared" ref="F53:F56" si="1">D53*E53</f>
        <v>2.5</v>
      </c>
      <c r="G53" s="115"/>
      <c r="H53" s="158"/>
      <c r="M53" s="102"/>
      <c r="N53" s="101"/>
      <c r="O53" s="101"/>
      <c r="P53" s="101"/>
    </row>
    <row r="54" spans="2:16" ht="40.5" customHeight="1" x14ac:dyDescent="0.35">
      <c r="B54" s="376"/>
      <c r="C54" s="271" t="s">
        <v>84</v>
      </c>
      <c r="D54" s="272">
        <v>2.5</v>
      </c>
      <c r="E54" s="272">
        <v>2</v>
      </c>
      <c r="F54" s="272">
        <f t="shared" si="1"/>
        <v>5</v>
      </c>
      <c r="G54" s="114"/>
      <c r="H54" s="159"/>
      <c r="M54" s="102"/>
      <c r="N54" s="101"/>
      <c r="O54" s="101"/>
      <c r="P54" s="101"/>
    </row>
    <row r="55" spans="2:16" ht="56" x14ac:dyDescent="0.35">
      <c r="B55" s="376"/>
      <c r="C55" s="269" t="s">
        <v>86</v>
      </c>
      <c r="D55" s="270">
        <v>2.5</v>
      </c>
      <c r="E55" s="270">
        <v>3</v>
      </c>
      <c r="F55" s="270">
        <f t="shared" si="1"/>
        <v>7.5</v>
      </c>
      <c r="G55" s="115"/>
      <c r="H55" s="158"/>
      <c r="M55" s="102"/>
      <c r="N55" s="101"/>
      <c r="O55" s="101"/>
      <c r="P55" s="101"/>
    </row>
    <row r="56" spans="2:16" ht="28" x14ac:dyDescent="0.35">
      <c r="B56" s="376"/>
      <c r="C56" s="271" t="s">
        <v>38</v>
      </c>
      <c r="D56" s="272">
        <v>2.5</v>
      </c>
      <c r="E56" s="272">
        <v>1</v>
      </c>
      <c r="F56" s="272">
        <f t="shared" si="1"/>
        <v>2.5</v>
      </c>
      <c r="G56" s="114"/>
      <c r="H56" s="159"/>
      <c r="M56" s="102"/>
      <c r="N56" s="101"/>
      <c r="O56" s="101"/>
      <c r="P56" s="101"/>
    </row>
    <row r="57" spans="2:16" ht="15" thickBot="1" x14ac:dyDescent="0.4">
      <c r="B57" s="377"/>
      <c r="C57" s="234" t="s">
        <v>103</v>
      </c>
      <c r="D57" s="234"/>
      <c r="E57" s="234"/>
      <c r="F57" s="274">
        <f>SUM(F53:F56)</f>
        <v>17.5</v>
      </c>
      <c r="G57" s="232"/>
      <c r="H57" s="233"/>
      <c r="M57" s="103"/>
      <c r="N57" s="101"/>
      <c r="O57" s="101"/>
      <c r="P57" s="101"/>
    </row>
    <row r="60" spans="2:16" ht="26" x14ac:dyDescent="0.6">
      <c r="B60" s="10" t="s">
        <v>50</v>
      </c>
    </row>
    <row r="61" spans="2:16" ht="15" thickBot="1" x14ac:dyDescent="0.4"/>
    <row r="62" spans="2:16" ht="28" x14ac:dyDescent="0.35">
      <c r="B62" s="12"/>
      <c r="C62" s="149" t="s">
        <v>61</v>
      </c>
      <c r="D62" s="87" t="s">
        <v>106</v>
      </c>
      <c r="E62" s="357" t="s">
        <v>2</v>
      </c>
      <c r="F62" s="357"/>
      <c r="G62" s="357"/>
      <c r="H62" s="150" t="s">
        <v>4</v>
      </c>
    </row>
    <row r="63" spans="2:16" ht="56.5" customHeight="1" x14ac:dyDescent="0.35">
      <c r="B63" s="298" t="s">
        <v>54</v>
      </c>
      <c r="C63" s="34" t="s">
        <v>62</v>
      </c>
      <c r="D63" s="35">
        <v>0</v>
      </c>
      <c r="E63" s="300"/>
      <c r="F63" s="300"/>
      <c r="G63" s="300"/>
      <c r="H63" s="37"/>
    </row>
    <row r="64" spans="2:16" ht="28" x14ac:dyDescent="0.35">
      <c r="B64" s="298"/>
      <c r="C64" s="38" t="s">
        <v>55</v>
      </c>
      <c r="D64" s="39"/>
      <c r="E64" s="289"/>
      <c r="F64" s="289"/>
      <c r="G64" s="289"/>
      <c r="H64" s="41"/>
    </row>
    <row r="65" spans="2:8" ht="28" x14ac:dyDescent="0.35">
      <c r="B65" s="298"/>
      <c r="C65" s="34" t="s">
        <v>56</v>
      </c>
      <c r="D65" s="35"/>
      <c r="E65" s="300"/>
      <c r="F65" s="300"/>
      <c r="G65" s="300"/>
      <c r="H65" s="37"/>
    </row>
    <row r="66" spans="2:8" ht="153.65" customHeight="1" x14ac:dyDescent="0.35">
      <c r="B66" s="298"/>
      <c r="C66" s="38" t="s">
        <v>170</v>
      </c>
      <c r="D66" s="191"/>
      <c r="E66" s="348"/>
      <c r="F66" s="348"/>
      <c r="G66" s="348"/>
      <c r="H66" s="224"/>
    </row>
    <row r="67" spans="2:8" ht="87" customHeight="1" x14ac:dyDescent="0.35">
      <c r="B67" s="298"/>
      <c r="C67" s="34" t="s">
        <v>171</v>
      </c>
      <c r="D67" s="140"/>
      <c r="E67" s="288"/>
      <c r="F67" s="288"/>
      <c r="G67" s="288"/>
      <c r="H67" s="225"/>
    </row>
    <row r="68" spans="2:8" ht="42" x14ac:dyDescent="0.35">
      <c r="B68" s="298"/>
      <c r="C68" s="38" t="s">
        <v>53</v>
      </c>
      <c r="D68" s="39"/>
      <c r="E68" s="289"/>
      <c r="F68" s="289"/>
      <c r="G68" s="289"/>
      <c r="H68" s="41"/>
    </row>
    <row r="69" spans="2:8" ht="15" thickBot="1" x14ac:dyDescent="0.4">
      <c r="B69" s="299"/>
      <c r="C69" s="226" t="s">
        <v>103</v>
      </c>
      <c r="D69" s="275">
        <f>SUM(D63:D68)</f>
        <v>0</v>
      </c>
      <c r="E69" s="358"/>
      <c r="F69" s="359"/>
      <c r="G69" s="360"/>
      <c r="H69" s="56"/>
    </row>
    <row r="70" spans="2:8" ht="26.5" thickBot="1" x14ac:dyDescent="0.65">
      <c r="B70" s="10"/>
      <c r="C70" s="44"/>
      <c r="D70" s="45"/>
      <c r="E70" s="46"/>
      <c r="H70" s="46"/>
    </row>
    <row r="71" spans="2:8" ht="28" x14ac:dyDescent="0.35">
      <c r="B71" s="53"/>
      <c r="C71" s="127" t="s">
        <v>0</v>
      </c>
      <c r="D71" s="87" t="s">
        <v>106</v>
      </c>
      <c r="E71" s="361" t="s">
        <v>2</v>
      </c>
      <c r="F71" s="362"/>
      <c r="G71" s="363"/>
      <c r="H71" s="139" t="s">
        <v>4</v>
      </c>
    </row>
    <row r="72" spans="2:8" ht="84" customHeight="1" x14ac:dyDescent="0.35">
      <c r="B72" s="298" t="s">
        <v>57</v>
      </c>
      <c r="C72" s="34" t="s">
        <v>58</v>
      </c>
      <c r="D72" s="35">
        <v>0</v>
      </c>
      <c r="E72" s="300"/>
      <c r="F72" s="300"/>
      <c r="G72" s="300"/>
      <c r="H72" s="37"/>
    </row>
    <row r="73" spans="2:8" ht="28" x14ac:dyDescent="0.35">
      <c r="B73" s="298"/>
      <c r="C73" s="38" t="s">
        <v>60</v>
      </c>
      <c r="D73" s="39"/>
      <c r="E73" s="289"/>
      <c r="F73" s="289"/>
      <c r="G73" s="289"/>
      <c r="H73" s="41"/>
    </row>
    <row r="74" spans="2:8" ht="84" x14ac:dyDescent="0.35">
      <c r="B74" s="298"/>
      <c r="C74" s="34" t="s">
        <v>63</v>
      </c>
      <c r="D74" s="35"/>
      <c r="E74" s="300"/>
      <c r="F74" s="300"/>
      <c r="G74" s="300"/>
      <c r="H74" s="37"/>
    </row>
    <row r="75" spans="2:8" ht="28" x14ac:dyDescent="0.35">
      <c r="B75" s="298"/>
      <c r="C75" s="38" t="s">
        <v>65</v>
      </c>
      <c r="D75" s="39"/>
      <c r="E75" s="289"/>
      <c r="F75" s="289"/>
      <c r="G75" s="289"/>
      <c r="H75" s="41"/>
    </row>
    <row r="76" spans="2:8" ht="20.5" customHeight="1" x14ac:dyDescent="0.35">
      <c r="B76" s="298"/>
      <c r="C76" s="34" t="s">
        <v>59</v>
      </c>
      <c r="D76" s="35"/>
      <c r="E76" s="300"/>
      <c r="F76" s="300"/>
      <c r="G76" s="300"/>
      <c r="H76" s="37"/>
    </row>
    <row r="77" spans="2:8" ht="26.15" customHeight="1" thickBot="1" x14ac:dyDescent="0.4">
      <c r="B77" s="299"/>
      <c r="C77" s="221" t="s">
        <v>103</v>
      </c>
      <c r="D77" s="222">
        <f>SUM(D72:D76)</f>
        <v>0</v>
      </c>
      <c r="E77" s="364"/>
      <c r="F77" s="364"/>
      <c r="G77" s="364"/>
      <c r="H77" s="223"/>
    </row>
    <row r="78" spans="2:8" ht="15" thickBot="1" x14ac:dyDescent="0.4">
      <c r="B78" s="57"/>
      <c r="C78" s="58"/>
      <c r="D78" s="30"/>
      <c r="E78" s="28"/>
      <c r="H78" s="28"/>
    </row>
    <row r="79" spans="2:8" ht="28" x14ac:dyDescent="0.35">
      <c r="B79" s="53"/>
      <c r="C79" s="127" t="s">
        <v>0</v>
      </c>
      <c r="D79" s="127" t="s">
        <v>106</v>
      </c>
      <c r="E79" s="365" t="s">
        <v>2</v>
      </c>
      <c r="F79" s="365"/>
      <c r="G79" s="365"/>
      <c r="H79" s="228" t="s">
        <v>4</v>
      </c>
    </row>
    <row r="80" spans="2:8" ht="48" customHeight="1" x14ac:dyDescent="0.35">
      <c r="B80" s="298" t="s">
        <v>66</v>
      </c>
      <c r="C80" s="34" t="s">
        <v>67</v>
      </c>
      <c r="D80" s="35"/>
      <c r="E80" s="300"/>
      <c r="F80" s="300"/>
      <c r="G80" s="300"/>
      <c r="H80" s="37"/>
    </row>
    <row r="81" spans="1:10" ht="85" customHeight="1" x14ac:dyDescent="0.35">
      <c r="B81" s="298"/>
      <c r="C81" s="38" t="s">
        <v>68</v>
      </c>
      <c r="D81" s="39"/>
      <c r="E81" s="289"/>
      <c r="F81" s="289"/>
      <c r="G81" s="289"/>
      <c r="H81" s="41"/>
    </row>
    <row r="82" spans="1:10" ht="72" customHeight="1" x14ac:dyDescent="0.35">
      <c r="B82" s="298"/>
      <c r="C82" s="34" t="s">
        <v>70</v>
      </c>
      <c r="D82" s="35"/>
      <c r="E82" s="300"/>
      <c r="F82" s="300"/>
      <c r="G82" s="300"/>
      <c r="H82" s="37"/>
    </row>
    <row r="83" spans="1:10" ht="47.15" customHeight="1" x14ac:dyDescent="0.35">
      <c r="B83" s="298"/>
      <c r="C83" s="38" t="s">
        <v>69</v>
      </c>
      <c r="D83" s="39"/>
      <c r="E83" s="289"/>
      <c r="F83" s="289"/>
      <c r="G83" s="289"/>
      <c r="H83" s="41"/>
    </row>
    <row r="84" spans="1:10" ht="43" customHeight="1" x14ac:dyDescent="0.35">
      <c r="B84" s="298"/>
      <c r="C84" s="34" t="s">
        <v>176</v>
      </c>
      <c r="D84" s="35"/>
      <c r="E84" s="300"/>
      <c r="F84" s="300"/>
      <c r="G84" s="300"/>
      <c r="H84" s="37"/>
    </row>
    <row r="85" spans="1:10" ht="117.65" customHeight="1" thickBot="1" x14ac:dyDescent="0.4">
      <c r="B85" s="299"/>
      <c r="C85" s="50" t="s">
        <v>71</v>
      </c>
      <c r="D85" s="42"/>
      <c r="E85" s="374"/>
      <c r="F85" s="374"/>
      <c r="G85" s="374"/>
      <c r="H85" s="43"/>
    </row>
    <row r="86" spans="1:10" x14ac:dyDescent="0.35">
      <c r="B86" s="57"/>
      <c r="C86" s="230" t="s">
        <v>103</v>
      </c>
      <c r="D86" s="231">
        <f>SUM(D80:D85)</f>
        <v>0</v>
      </c>
      <c r="E86" s="378"/>
      <c r="F86" s="378"/>
      <c r="G86" s="378"/>
      <c r="H86" s="276"/>
    </row>
    <row r="87" spans="1:10" ht="15" thickBot="1" x14ac:dyDescent="0.4">
      <c r="B87" s="57"/>
      <c r="C87" s="58"/>
      <c r="D87" s="30"/>
      <c r="E87" s="28"/>
      <c r="H87" s="28"/>
    </row>
    <row r="88" spans="1:10" ht="28.5" thickBot="1" x14ac:dyDescent="0.4">
      <c r="B88" s="53"/>
      <c r="C88" s="127" t="s">
        <v>0</v>
      </c>
      <c r="D88" s="87" t="s">
        <v>106</v>
      </c>
      <c r="E88" s="361" t="s">
        <v>2</v>
      </c>
      <c r="F88" s="362"/>
      <c r="G88" s="363"/>
      <c r="H88" s="139" t="s">
        <v>4</v>
      </c>
    </row>
    <row r="89" spans="1:10" ht="83.15" customHeight="1" x14ac:dyDescent="0.35">
      <c r="B89" s="286" t="s">
        <v>100</v>
      </c>
      <c r="C89" s="49" t="s">
        <v>99</v>
      </c>
      <c r="D89" s="192"/>
      <c r="E89" s="288"/>
      <c r="F89" s="288"/>
      <c r="G89" s="288"/>
      <c r="H89" s="225"/>
    </row>
    <row r="90" spans="1:10" ht="90.65" customHeight="1" thickBot="1" x14ac:dyDescent="0.4">
      <c r="B90" s="287"/>
      <c r="C90" s="50" t="s">
        <v>107</v>
      </c>
      <c r="D90" s="164"/>
      <c r="E90" s="366"/>
      <c r="F90" s="366"/>
      <c r="G90" s="366"/>
      <c r="H90" s="229"/>
    </row>
    <row r="91" spans="1:10" x14ac:dyDescent="0.35">
      <c r="C91" s="166" t="s">
        <v>103</v>
      </c>
      <c r="D91" s="199">
        <f>D89+D90</f>
        <v>0</v>
      </c>
      <c r="E91" s="347"/>
      <c r="F91" s="347"/>
      <c r="G91" s="347"/>
      <c r="H91" s="168"/>
    </row>
    <row r="94" spans="1:10" x14ac:dyDescent="0.35">
      <c r="A94" s="28"/>
      <c r="B94" s="28"/>
      <c r="C94" s="28"/>
      <c r="D94" s="28"/>
      <c r="E94" s="28"/>
      <c r="F94" s="321"/>
      <c r="G94" s="321"/>
      <c r="H94" s="321"/>
      <c r="I94" s="321"/>
      <c r="J94" s="93"/>
    </row>
    <row r="95" spans="1:10" ht="30.65" customHeight="1" x14ac:dyDescent="0.35">
      <c r="B95" s="89" t="s">
        <v>46</v>
      </c>
      <c r="C95" s="90"/>
      <c r="D95" s="91"/>
      <c r="E95" s="92">
        <f>Tableau336491317212529[[#Totals],[Note 
pondérée]]+F34+Tableau33827121620242832[[#Totals],[Note 
pondérée]]+Tableau3386111519232731[[#Totals],[Note 
pondérée]]</f>
        <v>0</v>
      </c>
      <c r="F95" s="93"/>
      <c r="G95" s="28"/>
      <c r="H95" s="29"/>
      <c r="I95" s="29"/>
      <c r="J95" s="28"/>
    </row>
    <row r="96" spans="1:10" ht="34.5" customHeight="1" x14ac:dyDescent="0.35">
      <c r="B96" s="94" t="s">
        <v>47</v>
      </c>
      <c r="C96" s="95"/>
      <c r="D96" s="96"/>
      <c r="E96" s="92">
        <f>F57</f>
        <v>17.5</v>
      </c>
      <c r="F96" s="28"/>
      <c r="G96" s="28"/>
      <c r="H96" s="29"/>
    </row>
    <row r="97" spans="2:8" ht="30.65" customHeight="1" x14ac:dyDescent="0.35">
      <c r="B97" s="94" t="s">
        <v>48</v>
      </c>
      <c r="C97" s="95"/>
      <c r="D97" s="96"/>
      <c r="E97" s="92">
        <f>D69+D77+D86+D91</f>
        <v>0</v>
      </c>
      <c r="F97" s="28"/>
      <c r="G97" s="28"/>
      <c r="H97" s="28"/>
    </row>
    <row r="98" spans="2:8" ht="27.65" customHeight="1" x14ac:dyDescent="0.35">
      <c r="B98" s="73" t="s">
        <v>49</v>
      </c>
      <c r="C98" s="74"/>
      <c r="D98" s="75"/>
      <c r="E98" s="92">
        <f>SUM(E95:E97)</f>
        <v>17.5</v>
      </c>
      <c r="F98" s="28"/>
      <c r="G98" s="28"/>
      <c r="H98" s="29"/>
    </row>
    <row r="101" spans="2:8" ht="32.5" customHeight="1" x14ac:dyDescent="0.35">
      <c r="B101" s="328" t="s">
        <v>110</v>
      </c>
      <c r="C101" s="329"/>
      <c r="D101" s="330"/>
      <c r="E101" s="99">
        <f>E95+E96</f>
        <v>17.5</v>
      </c>
    </row>
    <row r="102" spans="2:8" ht="71.5" customHeight="1" x14ac:dyDescent="0.35">
      <c r="B102" s="97" t="s">
        <v>112</v>
      </c>
      <c r="C102" s="329" t="s">
        <v>113</v>
      </c>
      <c r="D102" s="330"/>
      <c r="E102" s="98" t="s">
        <v>116</v>
      </c>
    </row>
    <row r="103" spans="2:8" ht="28.5" customHeight="1" x14ac:dyDescent="0.35">
      <c r="B103" s="333" t="s">
        <v>109</v>
      </c>
      <c r="C103" s="331" t="s">
        <v>149</v>
      </c>
      <c r="D103" s="332"/>
      <c r="E103" s="80"/>
    </row>
    <row r="104" spans="2:8" ht="28.5" customHeight="1" x14ac:dyDescent="0.35">
      <c r="B104" s="334"/>
      <c r="C104" s="331" t="s">
        <v>115</v>
      </c>
      <c r="D104" s="332"/>
      <c r="E104" s="80"/>
    </row>
    <row r="105" spans="2:8" ht="28.5" customHeight="1" x14ac:dyDescent="0.35">
      <c r="B105" s="333" t="s">
        <v>111</v>
      </c>
      <c r="C105" s="331" t="s">
        <v>148</v>
      </c>
      <c r="D105" s="332"/>
      <c r="E105" s="80"/>
    </row>
    <row r="106" spans="2:8" ht="21.65" customHeight="1" x14ac:dyDescent="0.35">
      <c r="B106" s="334"/>
      <c r="C106" s="331" t="s">
        <v>119</v>
      </c>
      <c r="D106" s="332"/>
      <c r="E106" s="80"/>
    </row>
    <row r="107" spans="2:8" ht="21.65" customHeight="1" x14ac:dyDescent="0.35">
      <c r="B107" s="333" t="s">
        <v>108</v>
      </c>
      <c r="C107" s="331" t="s">
        <v>146</v>
      </c>
      <c r="D107" s="332"/>
      <c r="E107" s="80"/>
    </row>
    <row r="108" spans="2:8" ht="30.65" customHeight="1" x14ac:dyDescent="0.35">
      <c r="B108" s="334"/>
      <c r="C108" s="331" t="s">
        <v>120</v>
      </c>
      <c r="D108" s="332"/>
      <c r="E108" s="80"/>
    </row>
    <row r="109" spans="2:8" ht="29.15" customHeight="1" x14ac:dyDescent="0.35">
      <c r="B109" s="28"/>
      <c r="C109" s="28"/>
      <c r="D109" s="28"/>
      <c r="E109" s="28"/>
      <c r="F109" s="28"/>
      <c r="G109" s="28"/>
      <c r="H109" s="29"/>
    </row>
    <row r="110" spans="2:8" x14ac:dyDescent="0.35">
      <c r="B110" s="28"/>
      <c r="C110" s="33"/>
      <c r="D110" s="30"/>
      <c r="E110" s="30"/>
      <c r="F110" s="30"/>
      <c r="G110" s="28"/>
      <c r="H110" s="28"/>
    </row>
    <row r="111" spans="2:8" ht="15" customHeight="1" x14ac:dyDescent="0.35">
      <c r="B111" s="335" t="s">
        <v>45</v>
      </c>
      <c r="C111" s="338"/>
      <c r="D111" s="338"/>
      <c r="E111" s="338"/>
      <c r="F111" s="338"/>
      <c r="G111" s="338"/>
      <c r="H111" s="338"/>
    </row>
    <row r="112" spans="2:8" x14ac:dyDescent="0.35">
      <c r="B112" s="336"/>
      <c r="C112" s="338"/>
      <c r="D112" s="338"/>
      <c r="E112" s="338"/>
      <c r="F112" s="338"/>
      <c r="G112" s="338"/>
      <c r="H112" s="338"/>
    </row>
    <row r="113" spans="2:8" x14ac:dyDescent="0.35">
      <c r="B113" s="336"/>
      <c r="C113" s="338"/>
      <c r="D113" s="338"/>
      <c r="E113" s="338"/>
      <c r="F113" s="338"/>
      <c r="G113" s="338"/>
      <c r="H113" s="338"/>
    </row>
    <row r="114" spans="2:8" x14ac:dyDescent="0.35">
      <c r="B114" s="336"/>
      <c r="C114" s="338"/>
      <c r="D114" s="338"/>
      <c r="E114" s="338"/>
      <c r="F114" s="338"/>
      <c r="G114" s="338"/>
      <c r="H114" s="338"/>
    </row>
    <row r="115" spans="2:8" x14ac:dyDescent="0.35">
      <c r="B115" s="337"/>
      <c r="C115" s="338"/>
      <c r="D115" s="338"/>
      <c r="E115" s="338"/>
      <c r="F115" s="338"/>
      <c r="G115" s="338"/>
      <c r="H115" s="338"/>
    </row>
    <row r="116" spans="2:8" ht="15.75" customHeight="1" x14ac:dyDescent="0.35">
      <c r="B116" s="28"/>
      <c r="C116" s="33"/>
      <c r="D116" s="30"/>
      <c r="E116" s="30"/>
      <c r="F116" s="30"/>
      <c r="G116" s="28"/>
      <c r="H116" s="28"/>
    </row>
    <row r="117" spans="2:8" x14ac:dyDescent="0.35">
      <c r="B117" s="28"/>
      <c r="C117" s="33"/>
      <c r="D117" s="30"/>
      <c r="E117" s="30"/>
      <c r="F117" s="30"/>
      <c r="G117" s="28"/>
      <c r="H117" s="28"/>
    </row>
    <row r="118" spans="2:8" ht="22.5" customHeight="1" x14ac:dyDescent="0.35">
      <c r="B118" s="72" t="s">
        <v>17</v>
      </c>
      <c r="C118" s="320"/>
      <c r="D118" s="320"/>
      <c r="E118" s="320"/>
      <c r="F118" s="320"/>
      <c r="G118" s="320"/>
      <c r="H118" s="320"/>
    </row>
    <row r="119" spans="2:8" ht="20.25" customHeight="1" x14ac:dyDescent="0.35">
      <c r="B119" s="72" t="s">
        <v>8</v>
      </c>
      <c r="C119" s="320"/>
      <c r="D119" s="320"/>
      <c r="E119" s="320"/>
      <c r="F119" s="320"/>
      <c r="G119" s="320"/>
      <c r="H119" s="320"/>
    </row>
    <row r="120" spans="2:8" ht="18" customHeight="1" x14ac:dyDescent="0.35">
      <c r="B120" s="72" t="s">
        <v>20</v>
      </c>
      <c r="C120" s="320"/>
      <c r="D120" s="320"/>
      <c r="E120" s="320"/>
      <c r="F120" s="320"/>
      <c r="G120" s="320"/>
      <c r="H120" s="320"/>
    </row>
    <row r="121" spans="2:8" ht="15.75" customHeight="1" x14ac:dyDescent="0.35">
      <c r="B121" s="72" t="s">
        <v>9</v>
      </c>
      <c r="C121" s="320"/>
      <c r="D121" s="320"/>
      <c r="E121" s="320"/>
      <c r="F121" s="320"/>
      <c r="G121" s="320"/>
      <c r="H121" s="320"/>
    </row>
    <row r="122" spans="2:8" ht="25" customHeight="1" x14ac:dyDescent="0.35">
      <c r="B122" s="72" t="s">
        <v>10</v>
      </c>
      <c r="C122" s="320"/>
      <c r="D122" s="320"/>
      <c r="E122" s="320"/>
      <c r="F122" s="320"/>
      <c r="G122" s="320"/>
      <c r="H122" s="320"/>
    </row>
    <row r="123" spans="2:8" ht="25" customHeight="1" x14ac:dyDescent="0.35">
      <c r="B123" s="72" t="s">
        <v>11</v>
      </c>
      <c r="C123" s="320"/>
      <c r="D123" s="320"/>
      <c r="E123" s="320"/>
      <c r="F123" s="320"/>
      <c r="G123" s="320"/>
      <c r="H123" s="320"/>
    </row>
    <row r="124" spans="2:8" ht="87" customHeight="1" x14ac:dyDescent="0.35">
      <c r="B124" s="76" t="s">
        <v>18</v>
      </c>
      <c r="C124" s="327" t="s">
        <v>13</v>
      </c>
      <c r="D124" s="327"/>
      <c r="E124" s="327"/>
      <c r="F124" s="327"/>
      <c r="G124" s="327"/>
      <c r="H124" s="327"/>
    </row>
    <row r="125" spans="2:8" ht="50.15" customHeight="1" x14ac:dyDescent="0.35">
      <c r="B125" s="72" t="s">
        <v>12</v>
      </c>
      <c r="C125" s="320"/>
      <c r="D125" s="320"/>
      <c r="E125" s="320"/>
      <c r="F125" s="320"/>
      <c r="G125" s="320"/>
      <c r="H125" s="320"/>
    </row>
    <row r="126" spans="2:8" x14ac:dyDescent="0.35">
      <c r="B126" s="28"/>
      <c r="C126" s="28"/>
      <c r="D126" s="28"/>
      <c r="E126" s="28"/>
      <c r="F126" s="28"/>
      <c r="G126" s="28"/>
      <c r="H126" s="28"/>
    </row>
  </sheetData>
  <mergeCells count="76">
    <mergeCell ref="C122:H122"/>
    <mergeCell ref="C123:H123"/>
    <mergeCell ref="C124:H124"/>
    <mergeCell ref="C125:H125"/>
    <mergeCell ref="B111:B115"/>
    <mergeCell ref="C111:H115"/>
    <mergeCell ref="C118:H118"/>
    <mergeCell ref="C119:H119"/>
    <mergeCell ref="C120:H120"/>
    <mergeCell ref="C121:H121"/>
    <mergeCell ref="B105:B106"/>
    <mergeCell ref="C105:D105"/>
    <mergeCell ref="C106:D106"/>
    <mergeCell ref="B107:B108"/>
    <mergeCell ref="C107:D107"/>
    <mergeCell ref="C108:D108"/>
    <mergeCell ref="F94:G94"/>
    <mergeCell ref="H94:I94"/>
    <mergeCell ref="B101:D101"/>
    <mergeCell ref="C102:D102"/>
    <mergeCell ref="B103:B104"/>
    <mergeCell ref="C103:D103"/>
    <mergeCell ref="C104:D104"/>
    <mergeCell ref="E91:G91"/>
    <mergeCell ref="E77:G77"/>
    <mergeCell ref="E79:G79"/>
    <mergeCell ref="B80:B85"/>
    <mergeCell ref="E80:G80"/>
    <mergeCell ref="E81:G81"/>
    <mergeCell ref="E82:G82"/>
    <mergeCell ref="E83:G83"/>
    <mergeCell ref="E84:G84"/>
    <mergeCell ref="E85:G85"/>
    <mergeCell ref="E86:G86"/>
    <mergeCell ref="E88:G88"/>
    <mergeCell ref="B89:B90"/>
    <mergeCell ref="E89:G89"/>
    <mergeCell ref="E90:G90"/>
    <mergeCell ref="E71:G71"/>
    <mergeCell ref="B72:B77"/>
    <mergeCell ref="E72:G72"/>
    <mergeCell ref="E73:G73"/>
    <mergeCell ref="E74:G74"/>
    <mergeCell ref="E75:G75"/>
    <mergeCell ref="E76:G76"/>
    <mergeCell ref="B38:B41"/>
    <mergeCell ref="B44:B47"/>
    <mergeCell ref="B52:B57"/>
    <mergeCell ref="E62:G62"/>
    <mergeCell ref="B63:B69"/>
    <mergeCell ref="E63:G63"/>
    <mergeCell ref="E64:G64"/>
    <mergeCell ref="E65:G65"/>
    <mergeCell ref="E66:G66"/>
    <mergeCell ref="E67:G67"/>
    <mergeCell ref="E68:G68"/>
    <mergeCell ref="E69:G69"/>
    <mergeCell ref="B28:B34"/>
    <mergeCell ref="A7:B7"/>
    <mergeCell ref="C7:H7"/>
    <mergeCell ref="A8:B8"/>
    <mergeCell ref="C8:H8"/>
    <mergeCell ref="A9:B9"/>
    <mergeCell ref="C9:H9"/>
    <mergeCell ref="A10:B10"/>
    <mergeCell ref="C10:H10"/>
    <mergeCell ref="B12:H12"/>
    <mergeCell ref="A14:H15"/>
    <mergeCell ref="B21:B25"/>
    <mergeCell ref="A6:B6"/>
    <mergeCell ref="C6:H6"/>
    <mergeCell ref="A2:H2"/>
    <mergeCell ref="A4:B4"/>
    <mergeCell ref="C4:H4"/>
    <mergeCell ref="A5:B5"/>
    <mergeCell ref="C5:H5"/>
  </mergeCells>
  <pageMargins left="0.7" right="0.7" top="0.75" bottom="0.75" header="0.3" footer="0.3"/>
  <pageSetup paperSize="9" orientation="portrait" r:id="rId1"/>
  <drawing r:id="rId2"/>
  <tableParts count="4">
    <tablePart r:id="rId3"/>
    <tablePart r:id="rId4"/>
    <tablePart r:id="rId5"/>
    <tablePart r:id="rId6"/>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009A6-31DB-435E-96F7-91B9CDC65078}">
  <dimension ref="A1:R125"/>
  <sheetViews>
    <sheetView topLeftCell="A100" zoomScale="80" zoomScaleNormal="80" workbookViewId="0">
      <selection activeCell="C102" sqref="C102:D107"/>
    </sheetView>
  </sheetViews>
  <sheetFormatPr baseColWidth="10" defaultRowHeight="14.5" x14ac:dyDescent="0.35"/>
  <cols>
    <col min="1" max="1" width="27.7265625" customWidth="1"/>
    <col min="2" max="2" width="25.453125" customWidth="1"/>
    <col min="3" max="3" width="61.26953125" customWidth="1"/>
    <col min="5" max="5" width="18.1796875" customWidth="1"/>
    <col min="6" max="6" width="14.7265625" customWidth="1"/>
    <col min="7" max="7" width="15.7265625" customWidth="1"/>
    <col min="8" max="8" width="17.7265625" customWidth="1"/>
    <col min="13" max="13" width="65" customWidth="1"/>
  </cols>
  <sheetData>
    <row r="1" spans="1:8" ht="95" customHeight="1" x14ac:dyDescent="0.35"/>
    <row r="2" spans="1:8" ht="31.5" customHeight="1" x14ac:dyDescent="0.35">
      <c r="A2" s="314" t="s">
        <v>177</v>
      </c>
      <c r="B2" s="314"/>
      <c r="C2" s="314"/>
      <c r="D2" s="314"/>
      <c r="E2" s="314"/>
      <c r="F2" s="314"/>
      <c r="G2" s="314"/>
      <c r="H2" s="314"/>
    </row>
    <row r="3" spans="1:8" x14ac:dyDescent="0.35">
      <c r="A3" s="28"/>
      <c r="B3" s="29"/>
      <c r="C3" s="30"/>
      <c r="D3" s="30"/>
      <c r="E3" s="30"/>
      <c r="F3" s="28"/>
      <c r="G3" s="28"/>
      <c r="H3" s="28"/>
    </row>
    <row r="4" spans="1:8" x14ac:dyDescent="0.35">
      <c r="A4" s="309" t="s">
        <v>6</v>
      </c>
      <c r="B4" s="310"/>
      <c r="C4" s="313"/>
      <c r="D4" s="313"/>
      <c r="E4" s="313"/>
      <c r="F4" s="313"/>
      <c r="G4" s="313"/>
      <c r="H4" s="313"/>
    </row>
    <row r="5" spans="1:8" x14ac:dyDescent="0.35">
      <c r="A5" s="309" t="s">
        <v>7</v>
      </c>
      <c r="B5" s="310"/>
      <c r="C5" s="313"/>
      <c r="D5" s="313"/>
      <c r="E5" s="313"/>
      <c r="F5" s="313"/>
      <c r="G5" s="313"/>
      <c r="H5" s="313"/>
    </row>
    <row r="6" spans="1:8" x14ac:dyDescent="0.35">
      <c r="A6" s="309" t="s">
        <v>15</v>
      </c>
      <c r="B6" s="310"/>
      <c r="C6" s="313"/>
      <c r="D6" s="313"/>
      <c r="E6" s="313"/>
      <c r="F6" s="313"/>
      <c r="G6" s="313"/>
      <c r="H6" s="313"/>
    </row>
    <row r="7" spans="1:8" x14ac:dyDescent="0.35">
      <c r="A7" s="309" t="s">
        <v>21</v>
      </c>
      <c r="B7" s="310"/>
      <c r="C7" s="313"/>
      <c r="D7" s="313"/>
      <c r="E7" s="313"/>
      <c r="F7" s="313"/>
      <c r="G7" s="313"/>
      <c r="H7" s="313"/>
    </row>
    <row r="8" spans="1:8" x14ac:dyDescent="0.35">
      <c r="A8" s="309" t="s">
        <v>14</v>
      </c>
      <c r="B8" s="310"/>
      <c r="C8" s="313"/>
      <c r="D8" s="313"/>
      <c r="E8" s="313"/>
      <c r="F8" s="313"/>
      <c r="G8" s="313"/>
      <c r="H8" s="313"/>
    </row>
    <row r="9" spans="1:8" ht="30.75" customHeight="1" x14ac:dyDescent="0.35">
      <c r="A9" s="311" t="s">
        <v>19</v>
      </c>
      <c r="B9" s="312"/>
      <c r="C9" s="313"/>
      <c r="D9" s="313"/>
      <c r="E9" s="313"/>
      <c r="F9" s="313"/>
      <c r="G9" s="313"/>
      <c r="H9" s="313"/>
    </row>
    <row r="10" spans="1:8" x14ac:dyDescent="0.35">
      <c r="A10" s="309" t="s">
        <v>16</v>
      </c>
      <c r="B10" s="310"/>
      <c r="C10" s="313"/>
      <c r="D10" s="313"/>
      <c r="E10" s="313"/>
      <c r="F10" s="313"/>
      <c r="G10" s="313"/>
      <c r="H10" s="313"/>
    </row>
    <row r="11" spans="1:8" x14ac:dyDescent="0.35">
      <c r="A11" s="28"/>
      <c r="B11" s="29"/>
      <c r="C11" s="30"/>
      <c r="D11" s="30"/>
      <c r="E11" s="30"/>
      <c r="F11" s="28"/>
      <c r="G11" s="28"/>
      <c r="H11" s="28"/>
    </row>
    <row r="12" spans="1:8" ht="90" customHeight="1" x14ac:dyDescent="0.35">
      <c r="A12" s="31"/>
      <c r="B12" s="301" t="s">
        <v>52</v>
      </c>
      <c r="C12" s="301"/>
      <c r="D12" s="301"/>
      <c r="E12" s="301"/>
      <c r="F12" s="301"/>
      <c r="G12" s="301"/>
      <c r="H12" s="301"/>
    </row>
    <row r="13" spans="1:8" ht="29.25" customHeight="1" x14ac:dyDescent="0.35">
      <c r="A13" s="31"/>
      <c r="B13" s="32"/>
      <c r="C13" s="32"/>
      <c r="D13" s="32"/>
      <c r="E13" s="32"/>
      <c r="F13" s="32"/>
      <c r="G13" s="32"/>
      <c r="H13" s="28"/>
    </row>
    <row r="14" spans="1:8" ht="31.5" customHeight="1" x14ac:dyDescent="0.35">
      <c r="A14" s="302" t="s">
        <v>101</v>
      </c>
      <c r="B14" s="302"/>
      <c r="C14" s="302"/>
      <c r="D14" s="302"/>
      <c r="E14" s="302"/>
      <c r="F14" s="302"/>
      <c r="G14" s="302"/>
      <c r="H14" s="302"/>
    </row>
    <row r="15" spans="1:8" ht="177.65" customHeight="1" x14ac:dyDescent="0.35">
      <c r="A15" s="302"/>
      <c r="B15" s="302"/>
      <c r="C15" s="302"/>
      <c r="D15" s="302"/>
      <c r="E15" s="302"/>
      <c r="F15" s="302"/>
      <c r="G15" s="302"/>
      <c r="H15" s="302"/>
    </row>
    <row r="16" spans="1:8" x14ac:dyDescent="0.35">
      <c r="C16" s="1"/>
      <c r="D16" s="2"/>
      <c r="E16" s="2"/>
      <c r="F16" s="2"/>
    </row>
    <row r="17" spans="1:8" x14ac:dyDescent="0.35">
      <c r="C17" s="1"/>
      <c r="D17" s="2"/>
      <c r="E17" s="2"/>
      <c r="F17" s="2"/>
    </row>
    <row r="18" spans="1:8" ht="26" x14ac:dyDescent="0.6">
      <c r="B18" s="10" t="s">
        <v>32</v>
      </c>
      <c r="C18" s="4"/>
      <c r="D18" s="6"/>
      <c r="E18" s="6"/>
      <c r="F18" s="6"/>
      <c r="G18" s="3"/>
      <c r="H18" s="3"/>
    </row>
    <row r="19" spans="1:8" ht="26.5" thickBot="1" x14ac:dyDescent="0.65">
      <c r="B19" s="3"/>
      <c r="C19" s="4"/>
      <c r="D19" s="6"/>
      <c r="E19" s="6"/>
      <c r="F19" s="6"/>
      <c r="G19" s="3"/>
      <c r="H19" s="3"/>
    </row>
    <row r="20" spans="1:8" ht="46.5" x14ac:dyDescent="0.35">
      <c r="A20" s="2"/>
      <c r="B20" s="53" t="s">
        <v>5</v>
      </c>
      <c r="C20" s="177" t="s">
        <v>0</v>
      </c>
      <c r="D20" s="54" t="s">
        <v>172</v>
      </c>
      <c r="E20" s="178" t="s">
        <v>1</v>
      </c>
      <c r="F20" s="177" t="s">
        <v>3</v>
      </c>
      <c r="G20" s="178" t="s">
        <v>2</v>
      </c>
      <c r="H20" s="179" t="s">
        <v>44</v>
      </c>
    </row>
    <row r="21" spans="1:8" ht="135" customHeight="1" x14ac:dyDescent="0.35">
      <c r="B21" s="298" t="s">
        <v>33</v>
      </c>
      <c r="C21" s="21" t="s">
        <v>64</v>
      </c>
      <c r="D21" s="22"/>
      <c r="E21" s="22">
        <v>2</v>
      </c>
      <c r="F21" s="22">
        <f>Tableau33649131721252933[[#This Row],[Pondération]]*Tableau33649131721252933[[#This Row],[Note (de 1 à 4)]]</f>
        <v>0</v>
      </c>
      <c r="G21" s="23"/>
      <c r="H21" s="24"/>
    </row>
    <row r="22" spans="1:8" ht="58.5" customHeight="1" x14ac:dyDescent="0.35">
      <c r="B22" s="298"/>
      <c r="C22" s="17" t="s">
        <v>29</v>
      </c>
      <c r="D22" s="18"/>
      <c r="E22" s="18">
        <v>2</v>
      </c>
      <c r="F22" s="18">
        <f>Tableau33649131721252933[[#This Row],[Pondération]]*Tableau33649131721252933[[#This Row],[Note (de 1 à 4)]]</f>
        <v>0</v>
      </c>
      <c r="G22" s="19"/>
      <c r="H22" s="20"/>
    </row>
    <row r="23" spans="1:8" ht="47.5" customHeight="1" x14ac:dyDescent="0.35">
      <c r="B23" s="298"/>
      <c r="C23" s="21" t="s">
        <v>30</v>
      </c>
      <c r="D23" s="22"/>
      <c r="E23" s="22">
        <v>2</v>
      </c>
      <c r="F23" s="22">
        <f>Tableau33649131721252933[[#This Row],[Pondération]]*Tableau33649131721252933[[#This Row],[Note (de 1 à 4)]]</f>
        <v>0</v>
      </c>
      <c r="G23" s="23"/>
      <c r="H23" s="24"/>
    </row>
    <row r="24" spans="1:8" ht="42" customHeight="1" x14ac:dyDescent="0.35">
      <c r="B24" s="298"/>
      <c r="C24" s="17" t="s">
        <v>92</v>
      </c>
      <c r="D24" s="82"/>
      <c r="E24" s="82">
        <v>2</v>
      </c>
      <c r="F24" s="82">
        <f>Tableau33649131721252933[[#This Row],[Pondération]]*Tableau33649131721252933[[#This Row],[Note (de 1 à 4)]]</f>
        <v>0</v>
      </c>
      <c r="G24" s="115"/>
      <c r="H24" s="158"/>
    </row>
    <row r="25" spans="1:8" ht="15" thickBot="1" x14ac:dyDescent="0.4">
      <c r="B25" s="299"/>
      <c r="C25" s="235" t="s">
        <v>102</v>
      </c>
      <c r="D25" s="66"/>
      <c r="E25" s="66"/>
      <c r="F25" s="205">
        <f>SUM(Tableau33649131721252933[Note 
pondérée])</f>
        <v>0</v>
      </c>
      <c r="G25" s="67"/>
      <c r="H25" s="68"/>
    </row>
    <row r="26" spans="1:8" ht="37" customHeight="1" thickBot="1" x14ac:dyDescent="0.65">
      <c r="B26" s="3"/>
      <c r="C26" s="4"/>
      <c r="D26" s="6"/>
      <c r="E26" s="6"/>
      <c r="F26" s="6"/>
      <c r="G26" s="3"/>
      <c r="H26" s="3"/>
    </row>
    <row r="27" spans="1:8" ht="74.5" customHeight="1" x14ac:dyDescent="0.35">
      <c r="B27" s="53" t="s">
        <v>5</v>
      </c>
      <c r="C27" s="177" t="s">
        <v>0</v>
      </c>
      <c r="D27" s="54" t="s">
        <v>172</v>
      </c>
      <c r="E27" s="178" t="s">
        <v>1</v>
      </c>
      <c r="F27" s="177" t="s">
        <v>3</v>
      </c>
      <c r="G27" s="178" t="s">
        <v>2</v>
      </c>
      <c r="H27" s="179" t="s">
        <v>4</v>
      </c>
    </row>
    <row r="28" spans="1:8" ht="58" x14ac:dyDescent="0.35">
      <c r="B28" s="298" t="s">
        <v>91</v>
      </c>
      <c r="C28" s="61" t="s">
        <v>31</v>
      </c>
      <c r="D28" s="22"/>
      <c r="E28" s="22">
        <v>3</v>
      </c>
      <c r="F28" s="22">
        <f>Tableau342510141822263034[[#This Row],[Pondération]]*Tableau342510141822263034[[#This Row],[Note (de 1 à 4)]]</f>
        <v>0</v>
      </c>
      <c r="G28" s="23"/>
      <c r="H28" s="24"/>
    </row>
    <row r="29" spans="1:8" ht="102.65" customHeight="1" x14ac:dyDescent="0.35">
      <c r="B29" s="298"/>
      <c r="C29" s="17" t="s">
        <v>94</v>
      </c>
      <c r="D29" s="18"/>
      <c r="E29" s="18">
        <v>1</v>
      </c>
      <c r="F29" s="18">
        <f>Tableau342510141822263034[[#This Row],[Pondération]]*Tableau342510141822263034[[#This Row],[Note (de 1 à 4)]]</f>
        <v>0</v>
      </c>
      <c r="G29" s="19"/>
      <c r="H29" s="20"/>
    </row>
    <row r="30" spans="1:8" ht="82" customHeight="1" x14ac:dyDescent="0.35">
      <c r="B30" s="298"/>
      <c r="C30" s="21" t="s">
        <v>90</v>
      </c>
      <c r="D30" s="22"/>
      <c r="E30" s="22">
        <v>2</v>
      </c>
      <c r="F30" s="22">
        <f>Tableau342510141822263034[[#This Row],[Pondération]]*Tableau342510141822263034[[#This Row],[Note (de 1 à 4)]]</f>
        <v>0</v>
      </c>
      <c r="G30" s="23"/>
      <c r="H30" s="24"/>
    </row>
    <row r="31" spans="1:8" ht="73.5" customHeight="1" x14ac:dyDescent="0.35">
      <c r="B31" s="340"/>
      <c r="C31" s="116" t="s">
        <v>105</v>
      </c>
      <c r="D31" s="82"/>
      <c r="E31" s="82">
        <v>2</v>
      </c>
      <c r="F31" s="82">
        <f>Tableau342510141822263034[[#This Row],[Pondération]]*Tableau342510141822263034[[#This Row],[Note (de 1 à 4)]]</f>
        <v>0</v>
      </c>
      <c r="G31" s="115"/>
      <c r="H31" s="158"/>
    </row>
    <row r="32" spans="1:8" ht="79.5" customHeight="1" x14ac:dyDescent="0.35">
      <c r="B32" s="340"/>
      <c r="C32" s="21" t="s">
        <v>175</v>
      </c>
      <c r="D32" s="113"/>
      <c r="E32" s="113">
        <v>3</v>
      </c>
      <c r="F32" s="113">
        <f>SUM(F26:F31)</f>
        <v>0</v>
      </c>
      <c r="G32" s="114"/>
      <c r="H32" s="159"/>
    </row>
    <row r="33" spans="2:18" ht="63" customHeight="1" x14ac:dyDescent="0.35">
      <c r="B33" s="340"/>
      <c r="C33" s="112" t="s">
        <v>87</v>
      </c>
      <c r="D33" s="18"/>
      <c r="E33" s="18">
        <v>3</v>
      </c>
      <c r="F33" s="18">
        <f>Tableau342510141822263034[[#This Row],[Pondération]]*Tableau342510141822263034[[#This Row],[Note (de 1 à 4)]]</f>
        <v>0</v>
      </c>
      <c r="G33" s="19"/>
      <c r="H33" s="20"/>
    </row>
    <row r="34" spans="2:18" ht="27" customHeight="1" thickBot="1" x14ac:dyDescent="0.4">
      <c r="B34" s="293"/>
      <c r="C34" s="180" t="s">
        <v>103</v>
      </c>
      <c r="D34" s="244"/>
      <c r="E34" s="244"/>
      <c r="F34" s="244">
        <f t="shared" ref="F34" si="0">SUM(F28:F33)</f>
        <v>0</v>
      </c>
      <c r="G34" s="67"/>
      <c r="H34" s="68"/>
    </row>
    <row r="35" spans="2:18" x14ac:dyDescent="0.35">
      <c r="C35" s="5"/>
      <c r="D35" s="2"/>
      <c r="E35" s="2"/>
      <c r="F35" s="2"/>
    </row>
    <row r="36" spans="2:18" ht="16" thickBot="1" x14ac:dyDescent="0.4">
      <c r="F36" s="11"/>
    </row>
    <row r="37" spans="2:18" ht="31" x14ac:dyDescent="0.35">
      <c r="B37" s="119" t="s">
        <v>5</v>
      </c>
      <c r="C37" s="120" t="s">
        <v>0</v>
      </c>
      <c r="D37" s="83" t="s">
        <v>169</v>
      </c>
      <c r="E37" s="121" t="s">
        <v>1</v>
      </c>
      <c r="F37" s="120" t="s">
        <v>3</v>
      </c>
      <c r="G37" s="121" t="s">
        <v>2</v>
      </c>
      <c r="H37" s="122" t="s">
        <v>4</v>
      </c>
    </row>
    <row r="38" spans="2:18" ht="90.65" customHeight="1" x14ac:dyDescent="0.35">
      <c r="B38" s="295" t="s">
        <v>22</v>
      </c>
      <c r="C38" s="21" t="s">
        <v>27</v>
      </c>
      <c r="D38" s="22"/>
      <c r="E38" s="22">
        <v>1</v>
      </c>
      <c r="F38" s="22">
        <f>Tableau3382712162024283237[[#This Row],[Note (de 1 à 4)]]*Tableau3382712162024283237[[#This Row],[Pondération]]</f>
        <v>0</v>
      </c>
      <c r="G38" s="23"/>
      <c r="H38" s="23"/>
    </row>
    <row r="39" spans="2:18" ht="131.5" customHeight="1" x14ac:dyDescent="0.35">
      <c r="B39" s="295"/>
      <c r="C39" s="17" t="s">
        <v>26</v>
      </c>
      <c r="D39" s="18"/>
      <c r="E39" s="18">
        <v>2</v>
      </c>
      <c r="F39" s="18">
        <f>Tableau3382712162024283237[[#This Row],[Note (de 1 à 4)]]*Tableau3382712162024283237[[#This Row],[Pondération]]</f>
        <v>0</v>
      </c>
      <c r="G39" s="19"/>
      <c r="H39" s="19"/>
    </row>
    <row r="40" spans="2:18" ht="68.5" customHeight="1" x14ac:dyDescent="0.35">
      <c r="B40" s="295"/>
      <c r="C40" s="21" t="s">
        <v>25</v>
      </c>
      <c r="D40" s="22"/>
      <c r="E40" s="22">
        <v>2</v>
      </c>
      <c r="F40" s="22">
        <f>Tableau3382712162024283237[[#This Row],[Note (de 1 à 4)]]*Tableau3382712162024283237[[#This Row],[Pondération]]</f>
        <v>0</v>
      </c>
      <c r="G40" s="23"/>
      <c r="H40" s="23"/>
    </row>
    <row r="41" spans="2:18" ht="47.5" customHeight="1" x14ac:dyDescent="0.35">
      <c r="B41" s="295"/>
      <c r="C41" s="17" t="s">
        <v>103</v>
      </c>
      <c r="D41" s="18"/>
      <c r="E41" s="18"/>
      <c r="F41" s="82">
        <f>SUM(F38:F40)</f>
        <v>0</v>
      </c>
      <c r="G41" s="19"/>
      <c r="H41" s="19"/>
    </row>
    <row r="42" spans="2:18" ht="74.150000000000006" customHeight="1" thickBot="1" x14ac:dyDescent="0.4">
      <c r="C42" s="2"/>
      <c r="D42" s="2"/>
      <c r="E42" s="2"/>
      <c r="F42" s="9"/>
      <c r="G42" s="8"/>
      <c r="H42" s="7"/>
    </row>
    <row r="43" spans="2:18" ht="31" x14ac:dyDescent="0.35">
      <c r="B43" s="12" t="s">
        <v>5</v>
      </c>
      <c r="C43" s="181" t="s">
        <v>0</v>
      </c>
      <c r="D43" s="83" t="s">
        <v>172</v>
      </c>
      <c r="E43" s="182" t="s">
        <v>1</v>
      </c>
      <c r="F43" s="183" t="s">
        <v>3</v>
      </c>
      <c r="G43" s="182" t="s">
        <v>2</v>
      </c>
      <c r="H43" s="184" t="s">
        <v>4</v>
      </c>
    </row>
    <row r="44" spans="2:18" ht="81" customHeight="1" x14ac:dyDescent="0.35">
      <c r="B44" s="295" t="s">
        <v>23</v>
      </c>
      <c r="C44" s="21" t="s">
        <v>24</v>
      </c>
      <c r="D44" s="22"/>
      <c r="E44" s="22">
        <v>1</v>
      </c>
      <c r="F44" s="22">
        <f>Tableau338611151923273135[[#This Row],[Note (de 1 à 4)]]*Tableau338611151923273135[[#This Row],[Pondération]]</f>
        <v>0</v>
      </c>
      <c r="G44" s="23"/>
      <c r="H44" s="23"/>
    </row>
    <row r="45" spans="2:18" ht="131.5" customHeight="1" x14ac:dyDescent="0.35">
      <c r="B45" s="295"/>
      <c r="C45" s="17" t="s">
        <v>28</v>
      </c>
      <c r="D45" s="82"/>
      <c r="E45" s="82">
        <v>3</v>
      </c>
      <c r="F45" s="82">
        <f>Tableau338611151923273135[[#This Row],[Note (de 1 à 4)]]*Tableau338611151923273135[[#This Row],[Pondération]]</f>
        <v>0</v>
      </c>
      <c r="G45" s="115"/>
      <c r="H45" s="115"/>
    </row>
    <row r="46" spans="2:18" ht="96" customHeight="1" x14ac:dyDescent="0.35">
      <c r="B46" s="295"/>
      <c r="C46" s="21" t="s">
        <v>95</v>
      </c>
      <c r="D46" s="22"/>
      <c r="E46" s="22">
        <v>2</v>
      </c>
      <c r="F46" s="22">
        <f>Tableau338611151923273135[[#This Row],[Note (de 1 à 4)]]*Tableau338611151923273135[[#This Row],[Pondération]]</f>
        <v>0</v>
      </c>
      <c r="G46" s="23"/>
      <c r="H46" s="23"/>
    </row>
    <row r="47" spans="2:18" ht="42.65" customHeight="1" x14ac:dyDescent="0.35">
      <c r="B47" s="295"/>
      <c r="C47" s="17" t="s">
        <v>103</v>
      </c>
      <c r="D47" s="82"/>
      <c r="E47" s="82"/>
      <c r="F47" s="123">
        <f>SUM(Tableau338611151923273135[Note 
pondérée])</f>
        <v>0</v>
      </c>
      <c r="G47" s="124"/>
      <c r="H47" s="125"/>
    </row>
    <row r="48" spans="2:18" x14ac:dyDescent="0.35">
      <c r="C48" s="5"/>
      <c r="D48" s="2"/>
      <c r="E48" s="2"/>
      <c r="F48" s="2"/>
      <c r="L48" s="57"/>
      <c r="M48" s="58"/>
      <c r="N48" s="30"/>
      <c r="O48" s="30"/>
      <c r="P48" s="30"/>
      <c r="Q48" s="28"/>
      <c r="R48" s="28"/>
    </row>
    <row r="50" spans="2:16" ht="26" x14ac:dyDescent="0.6">
      <c r="B50" s="85" t="s">
        <v>51</v>
      </c>
      <c r="C50" s="85"/>
    </row>
    <row r="51" spans="2:16" ht="15" thickBot="1" x14ac:dyDescent="0.4"/>
    <row r="52" spans="2:16" ht="31" x14ac:dyDescent="0.35">
      <c r="B52" s="306" t="s">
        <v>156</v>
      </c>
      <c r="C52" s="126" t="s">
        <v>0</v>
      </c>
      <c r="D52" s="127" t="s">
        <v>172</v>
      </c>
      <c r="E52" s="128" t="s">
        <v>1</v>
      </c>
      <c r="F52" s="126" t="s">
        <v>3</v>
      </c>
      <c r="G52" s="128" t="s">
        <v>2</v>
      </c>
      <c r="H52" s="129" t="s">
        <v>4</v>
      </c>
      <c r="M52" s="102"/>
      <c r="N52" s="101"/>
      <c r="O52" s="101"/>
      <c r="P52" s="101"/>
    </row>
    <row r="53" spans="2:16" ht="55.5" customHeight="1" x14ac:dyDescent="0.35">
      <c r="B53" s="307"/>
      <c r="C53" s="130" t="s">
        <v>39</v>
      </c>
      <c r="D53" s="131">
        <v>2.5</v>
      </c>
      <c r="E53" s="131">
        <v>1</v>
      </c>
      <c r="F53" s="131">
        <f>D53*E53</f>
        <v>2.5</v>
      </c>
      <c r="G53" s="19"/>
      <c r="H53" s="20"/>
      <c r="M53" s="102"/>
      <c r="N53" s="101"/>
      <c r="O53" s="101"/>
      <c r="P53" s="101"/>
    </row>
    <row r="54" spans="2:16" ht="40.5" customHeight="1" x14ac:dyDescent="0.35">
      <c r="B54" s="307"/>
      <c r="C54" s="132" t="s">
        <v>40</v>
      </c>
      <c r="D54" s="133">
        <v>2.5</v>
      </c>
      <c r="E54" s="133">
        <v>2</v>
      </c>
      <c r="F54" s="133">
        <f t="shared" ref="F54:F55" si="1">D54*E54</f>
        <v>5</v>
      </c>
      <c r="G54" s="23"/>
      <c r="H54" s="24"/>
      <c r="M54" s="102"/>
      <c r="N54" s="101"/>
      <c r="O54" s="101"/>
      <c r="P54" s="101"/>
    </row>
    <row r="55" spans="2:16" ht="42" x14ac:dyDescent="0.35">
      <c r="B55" s="307"/>
      <c r="C55" s="130" t="s">
        <v>41</v>
      </c>
      <c r="D55" s="131">
        <v>2.5</v>
      </c>
      <c r="E55" s="131">
        <v>2</v>
      </c>
      <c r="F55" s="131">
        <f t="shared" si="1"/>
        <v>5</v>
      </c>
      <c r="G55" s="19"/>
      <c r="H55" s="20"/>
      <c r="M55" s="102"/>
      <c r="N55" s="101"/>
      <c r="O55" s="101"/>
      <c r="P55" s="101"/>
    </row>
    <row r="56" spans="2:16" ht="15" thickBot="1" x14ac:dyDescent="0.4">
      <c r="B56" s="308"/>
      <c r="C56" s="67" t="s">
        <v>103</v>
      </c>
      <c r="D56" s="67"/>
      <c r="E56" s="67"/>
      <c r="F56" s="163">
        <f>SUM(F53:F55)</f>
        <v>12.5</v>
      </c>
      <c r="G56" s="67"/>
      <c r="H56" s="68"/>
      <c r="M56" s="103"/>
      <c r="N56" s="101"/>
      <c r="O56" s="101"/>
      <c r="P56" s="101"/>
    </row>
    <row r="59" spans="2:16" ht="26" x14ac:dyDescent="0.6">
      <c r="B59" s="10" t="s">
        <v>50</v>
      </c>
    </row>
    <row r="60" spans="2:16" ht="15" thickBot="1" x14ac:dyDescent="0.4"/>
    <row r="61" spans="2:16" ht="28" x14ac:dyDescent="0.35">
      <c r="B61" s="12"/>
      <c r="C61" s="149" t="s">
        <v>61</v>
      </c>
      <c r="D61" s="87" t="s">
        <v>106</v>
      </c>
      <c r="E61" s="357" t="s">
        <v>2</v>
      </c>
      <c r="F61" s="357"/>
      <c r="G61" s="357"/>
      <c r="H61" s="150" t="s">
        <v>4</v>
      </c>
    </row>
    <row r="62" spans="2:16" ht="56.5" customHeight="1" x14ac:dyDescent="0.35">
      <c r="B62" s="298" t="s">
        <v>54</v>
      </c>
      <c r="C62" s="34" t="s">
        <v>62</v>
      </c>
      <c r="D62" s="35">
        <v>0</v>
      </c>
      <c r="E62" s="300"/>
      <c r="F62" s="300"/>
      <c r="G62" s="300"/>
      <c r="H62" s="37"/>
    </row>
    <row r="63" spans="2:16" ht="28" x14ac:dyDescent="0.35">
      <c r="B63" s="298"/>
      <c r="C63" s="38" t="s">
        <v>55</v>
      </c>
      <c r="D63" s="39"/>
      <c r="E63" s="289"/>
      <c r="F63" s="289"/>
      <c r="G63" s="289"/>
      <c r="H63" s="41"/>
    </row>
    <row r="64" spans="2:16" ht="28" x14ac:dyDescent="0.35">
      <c r="B64" s="298"/>
      <c r="C64" s="34" t="s">
        <v>56</v>
      </c>
      <c r="D64" s="35"/>
      <c r="E64" s="300"/>
      <c r="F64" s="300"/>
      <c r="G64" s="300"/>
      <c r="H64" s="37"/>
    </row>
    <row r="65" spans="2:8" ht="153.65" customHeight="1" x14ac:dyDescent="0.35">
      <c r="B65" s="298"/>
      <c r="C65" s="38" t="s">
        <v>170</v>
      </c>
      <c r="D65" s="191"/>
      <c r="E65" s="348"/>
      <c r="F65" s="348"/>
      <c r="G65" s="348"/>
      <c r="H65" s="41"/>
    </row>
    <row r="66" spans="2:8" ht="87" customHeight="1" x14ac:dyDescent="0.35">
      <c r="B66" s="298"/>
      <c r="C66" s="34" t="s">
        <v>171</v>
      </c>
      <c r="D66" s="140"/>
      <c r="E66" s="288"/>
      <c r="F66" s="288"/>
      <c r="G66" s="288"/>
      <c r="H66" s="225"/>
    </row>
    <row r="67" spans="2:8" ht="42" x14ac:dyDescent="0.35">
      <c r="B67" s="298"/>
      <c r="C67" s="38" t="s">
        <v>53</v>
      </c>
      <c r="D67" s="39"/>
      <c r="E67" s="289"/>
      <c r="F67" s="289"/>
      <c r="G67" s="289"/>
      <c r="H67" s="41"/>
    </row>
    <row r="68" spans="2:8" ht="15" thickBot="1" x14ac:dyDescent="0.4">
      <c r="B68" s="299"/>
      <c r="C68" s="226" t="s">
        <v>103</v>
      </c>
      <c r="D68" s="51">
        <f>SUM(D62:D67)</f>
        <v>0</v>
      </c>
      <c r="E68" s="358"/>
      <c r="F68" s="359"/>
      <c r="G68" s="360"/>
      <c r="H68" s="56"/>
    </row>
    <row r="69" spans="2:8" ht="26.5" thickBot="1" x14ac:dyDescent="0.65">
      <c r="B69" s="10"/>
      <c r="C69" s="44"/>
      <c r="D69" s="45"/>
      <c r="E69" s="46"/>
      <c r="H69" s="46"/>
    </row>
    <row r="70" spans="2:8" ht="28" x14ac:dyDescent="0.35">
      <c r="B70" s="53"/>
      <c r="C70" s="127" t="s">
        <v>0</v>
      </c>
      <c r="D70" s="87" t="s">
        <v>106</v>
      </c>
      <c r="E70" s="361" t="s">
        <v>2</v>
      </c>
      <c r="F70" s="362"/>
      <c r="G70" s="363"/>
      <c r="H70" s="139" t="s">
        <v>4</v>
      </c>
    </row>
    <row r="71" spans="2:8" ht="84" customHeight="1" x14ac:dyDescent="0.35">
      <c r="B71" s="298" t="s">
        <v>57</v>
      </c>
      <c r="C71" s="34" t="s">
        <v>58</v>
      </c>
      <c r="D71" s="35">
        <v>0</v>
      </c>
      <c r="E71" s="300"/>
      <c r="F71" s="300"/>
      <c r="G71" s="300"/>
      <c r="H71" s="37"/>
    </row>
    <row r="72" spans="2:8" ht="28" x14ac:dyDescent="0.35">
      <c r="B72" s="298"/>
      <c r="C72" s="38" t="s">
        <v>60</v>
      </c>
      <c r="D72" s="39"/>
      <c r="E72" s="289"/>
      <c r="F72" s="289"/>
      <c r="G72" s="289"/>
      <c r="H72" s="41"/>
    </row>
    <row r="73" spans="2:8" ht="84" x14ac:dyDescent="0.35">
      <c r="B73" s="298"/>
      <c r="C73" s="34" t="s">
        <v>63</v>
      </c>
      <c r="D73" s="35"/>
      <c r="E73" s="300"/>
      <c r="F73" s="300"/>
      <c r="G73" s="300"/>
      <c r="H73" s="37"/>
    </row>
    <row r="74" spans="2:8" ht="28" x14ac:dyDescent="0.35">
      <c r="B74" s="298"/>
      <c r="C74" s="38" t="s">
        <v>65</v>
      </c>
      <c r="D74" s="39"/>
      <c r="E74" s="289"/>
      <c r="F74" s="289"/>
      <c r="G74" s="289"/>
      <c r="H74" s="41"/>
    </row>
    <row r="75" spans="2:8" x14ac:dyDescent="0.35">
      <c r="B75" s="298"/>
      <c r="C75" s="34" t="s">
        <v>59</v>
      </c>
      <c r="D75" s="35"/>
      <c r="E75" s="300"/>
      <c r="F75" s="300"/>
      <c r="G75" s="300"/>
      <c r="H75" s="37"/>
    </row>
    <row r="76" spans="2:8" ht="26.15" customHeight="1" thickBot="1" x14ac:dyDescent="0.4">
      <c r="B76" s="299"/>
      <c r="C76" s="221" t="s">
        <v>103</v>
      </c>
      <c r="D76" s="222">
        <f>SUM(D71:D75)</f>
        <v>0</v>
      </c>
      <c r="E76" s="374"/>
      <c r="F76" s="374"/>
      <c r="G76" s="374"/>
      <c r="H76" s="43"/>
    </row>
    <row r="77" spans="2:8" ht="15" thickBot="1" x14ac:dyDescent="0.4">
      <c r="B77" s="57"/>
      <c r="C77" s="58"/>
      <c r="D77" s="30"/>
      <c r="E77" s="28"/>
      <c r="H77" s="28"/>
    </row>
    <row r="78" spans="2:8" ht="28.5" thickBot="1" x14ac:dyDescent="0.4">
      <c r="B78" s="53"/>
      <c r="C78" s="78" t="s">
        <v>0</v>
      </c>
      <c r="D78" s="87" t="s">
        <v>106</v>
      </c>
      <c r="E78" s="342" t="s">
        <v>2</v>
      </c>
      <c r="F78" s="342"/>
      <c r="G78" s="342"/>
      <c r="H78" s="78" t="s">
        <v>4</v>
      </c>
    </row>
    <row r="79" spans="2:8" ht="48" customHeight="1" x14ac:dyDescent="0.35">
      <c r="B79" s="297" t="s">
        <v>66</v>
      </c>
      <c r="C79" s="38" t="s">
        <v>67</v>
      </c>
      <c r="D79" s="39"/>
      <c r="E79" s="289"/>
      <c r="F79" s="289"/>
      <c r="G79" s="289"/>
      <c r="H79" s="40"/>
    </row>
    <row r="80" spans="2:8" ht="85" customHeight="1" x14ac:dyDescent="0.35">
      <c r="B80" s="298"/>
      <c r="C80" s="34" t="s">
        <v>68</v>
      </c>
      <c r="D80" s="35"/>
      <c r="E80" s="300"/>
      <c r="F80" s="300"/>
      <c r="G80" s="300"/>
      <c r="H80" s="36"/>
    </row>
    <row r="81" spans="1:10" ht="72" customHeight="1" x14ac:dyDescent="0.35">
      <c r="B81" s="298"/>
      <c r="C81" s="38" t="s">
        <v>70</v>
      </c>
      <c r="D81" s="39"/>
      <c r="E81" s="289"/>
      <c r="F81" s="289"/>
      <c r="G81" s="289"/>
      <c r="H81" s="40"/>
    </row>
    <row r="82" spans="1:10" ht="47.15" customHeight="1" x14ac:dyDescent="0.35">
      <c r="B82" s="298"/>
      <c r="C82" s="34" t="s">
        <v>69</v>
      </c>
      <c r="D82" s="35"/>
      <c r="E82" s="300"/>
      <c r="F82" s="300"/>
      <c r="G82" s="300"/>
      <c r="H82" s="36"/>
    </row>
    <row r="83" spans="1:10" ht="43" customHeight="1" x14ac:dyDescent="0.35">
      <c r="B83" s="298"/>
      <c r="C83" s="38" t="s">
        <v>176</v>
      </c>
      <c r="D83" s="39"/>
      <c r="E83" s="289"/>
      <c r="F83" s="289"/>
      <c r="G83" s="289"/>
      <c r="H83" s="40"/>
    </row>
    <row r="84" spans="1:10" ht="117.65" customHeight="1" thickBot="1" x14ac:dyDescent="0.4">
      <c r="B84" s="299"/>
      <c r="C84" s="34" t="s">
        <v>71</v>
      </c>
      <c r="D84" s="35"/>
      <c r="E84" s="300"/>
      <c r="F84" s="300"/>
      <c r="G84" s="300"/>
      <c r="H84" s="36"/>
    </row>
    <row r="85" spans="1:10" x14ac:dyDescent="0.35">
      <c r="B85" s="57"/>
      <c r="C85" s="142" t="s">
        <v>103</v>
      </c>
      <c r="D85" s="143">
        <f>SUM(D79:D84)</f>
        <v>0</v>
      </c>
      <c r="E85" s="315"/>
      <c r="F85" s="315"/>
      <c r="G85" s="315"/>
      <c r="H85" s="144"/>
    </row>
    <row r="86" spans="1:10" ht="15" thickBot="1" x14ac:dyDescent="0.4">
      <c r="B86" s="57"/>
      <c r="C86" s="58"/>
      <c r="D86" s="30"/>
      <c r="E86" s="28"/>
      <c r="H86" s="28"/>
    </row>
    <row r="87" spans="1:10" ht="28.5" thickBot="1" x14ac:dyDescent="0.4">
      <c r="B87" s="53"/>
      <c r="C87" s="127" t="s">
        <v>0</v>
      </c>
      <c r="D87" s="87" t="s">
        <v>106</v>
      </c>
      <c r="E87" s="361" t="s">
        <v>2</v>
      </c>
      <c r="F87" s="362"/>
      <c r="G87" s="363"/>
      <c r="H87" s="139" t="s">
        <v>4</v>
      </c>
    </row>
    <row r="88" spans="1:10" ht="83.15" customHeight="1" x14ac:dyDescent="0.35">
      <c r="B88" s="286" t="s">
        <v>100</v>
      </c>
      <c r="C88" s="55" t="s">
        <v>99</v>
      </c>
      <c r="D88" s="260"/>
      <c r="E88" s="348"/>
      <c r="F88" s="348"/>
      <c r="G88" s="348"/>
      <c r="H88" s="224"/>
    </row>
    <row r="89" spans="1:10" ht="90.65" customHeight="1" thickBot="1" x14ac:dyDescent="0.4">
      <c r="B89" s="287"/>
      <c r="C89" s="52" t="s">
        <v>107</v>
      </c>
      <c r="D89" s="261"/>
      <c r="E89" s="369"/>
      <c r="F89" s="369"/>
      <c r="G89" s="369"/>
      <c r="H89" s="262"/>
    </row>
    <row r="90" spans="1:10" x14ac:dyDescent="0.35">
      <c r="C90" s="200" t="s">
        <v>103</v>
      </c>
      <c r="D90" s="201">
        <f>D88+D89</f>
        <v>0</v>
      </c>
      <c r="E90" s="355"/>
      <c r="F90" s="355"/>
      <c r="G90" s="355"/>
      <c r="H90" s="202"/>
    </row>
    <row r="93" spans="1:10" x14ac:dyDescent="0.35">
      <c r="A93" s="28"/>
      <c r="B93" s="28"/>
      <c r="C93" s="28"/>
      <c r="D93" s="28"/>
      <c r="E93" s="28"/>
      <c r="F93" s="321"/>
      <c r="G93" s="321"/>
      <c r="H93" s="321"/>
      <c r="I93" s="321"/>
      <c r="J93" s="93"/>
    </row>
    <row r="94" spans="1:10" ht="30.65" customHeight="1" x14ac:dyDescent="0.35">
      <c r="B94" s="89" t="s">
        <v>46</v>
      </c>
      <c r="C94" s="90"/>
      <c r="D94" s="91"/>
      <c r="E94" s="92">
        <f>Tableau33649131721252933[[#Totals],[Note 
pondérée]]+F34+Tableau3382712162024283237[[#Totals],[Note 
pondérée]]+Tableau338611151923273135[[#Totals],[Note 
pondérée]]</f>
        <v>0</v>
      </c>
      <c r="F94" s="93"/>
      <c r="G94" s="28"/>
      <c r="H94" s="29"/>
      <c r="I94" s="29"/>
      <c r="J94" s="28"/>
    </row>
    <row r="95" spans="1:10" ht="34.5" customHeight="1" x14ac:dyDescent="0.35">
      <c r="B95" s="94" t="s">
        <v>47</v>
      </c>
      <c r="C95" s="95"/>
      <c r="D95" s="96"/>
      <c r="E95" s="92">
        <f>F56</f>
        <v>12.5</v>
      </c>
      <c r="F95" s="28"/>
      <c r="G95" s="28"/>
      <c r="H95" s="29"/>
    </row>
    <row r="96" spans="1:10" ht="30.65" customHeight="1" x14ac:dyDescent="0.35">
      <c r="B96" s="94" t="s">
        <v>48</v>
      </c>
      <c r="C96" s="95"/>
      <c r="D96" s="96"/>
      <c r="E96" s="92">
        <f>D68+D76+D85+D90</f>
        <v>0</v>
      </c>
      <c r="F96" s="28"/>
      <c r="G96" s="28"/>
      <c r="H96" s="28"/>
    </row>
    <row r="97" spans="2:8" ht="27.65" customHeight="1" x14ac:dyDescent="0.35">
      <c r="B97" s="73" t="s">
        <v>49</v>
      </c>
      <c r="C97" s="74"/>
      <c r="D97" s="75"/>
      <c r="E97" s="92">
        <f>SUM(E94:E96)</f>
        <v>12.5</v>
      </c>
      <c r="F97" s="28"/>
      <c r="G97" s="28"/>
      <c r="H97" s="29"/>
    </row>
    <row r="100" spans="2:8" ht="32.5" customHeight="1" x14ac:dyDescent="0.35">
      <c r="B100" s="328" t="s">
        <v>110</v>
      </c>
      <c r="C100" s="329"/>
      <c r="D100" s="330"/>
      <c r="E100" s="99">
        <f>E94+E95</f>
        <v>12.5</v>
      </c>
    </row>
    <row r="101" spans="2:8" ht="71.5" customHeight="1" x14ac:dyDescent="0.35">
      <c r="B101" s="97" t="s">
        <v>112</v>
      </c>
      <c r="C101" s="329" t="s">
        <v>113</v>
      </c>
      <c r="D101" s="330"/>
      <c r="E101" s="98" t="s">
        <v>116</v>
      </c>
    </row>
    <row r="102" spans="2:8" ht="28.5" customHeight="1" x14ac:dyDescent="0.35">
      <c r="B102" s="333" t="s">
        <v>109</v>
      </c>
      <c r="C102" s="331" t="s">
        <v>114</v>
      </c>
      <c r="D102" s="332"/>
      <c r="E102" s="80"/>
    </row>
    <row r="103" spans="2:8" ht="28.5" customHeight="1" x14ac:dyDescent="0.35">
      <c r="B103" s="334"/>
      <c r="C103" s="331" t="s">
        <v>139</v>
      </c>
      <c r="D103" s="332"/>
      <c r="E103" s="80"/>
    </row>
    <row r="104" spans="2:8" ht="28.5" customHeight="1" x14ac:dyDescent="0.35">
      <c r="B104" s="333" t="s">
        <v>111</v>
      </c>
      <c r="C104" s="331" t="s">
        <v>117</v>
      </c>
      <c r="D104" s="332"/>
      <c r="E104" s="80"/>
    </row>
    <row r="105" spans="2:8" ht="21.65" customHeight="1" x14ac:dyDescent="0.35">
      <c r="B105" s="334"/>
      <c r="C105" s="331" t="s">
        <v>140</v>
      </c>
      <c r="D105" s="332"/>
      <c r="E105" s="80"/>
    </row>
    <row r="106" spans="2:8" ht="21.65" customHeight="1" x14ac:dyDescent="0.35">
      <c r="B106" s="333" t="s">
        <v>108</v>
      </c>
      <c r="C106" s="331" t="s">
        <v>118</v>
      </c>
      <c r="D106" s="332"/>
      <c r="E106" s="80"/>
    </row>
    <row r="107" spans="2:8" ht="30.65" customHeight="1" x14ac:dyDescent="0.35">
      <c r="B107" s="334"/>
      <c r="C107" s="331" t="s">
        <v>141</v>
      </c>
      <c r="D107" s="332"/>
      <c r="E107" s="80"/>
    </row>
    <row r="108" spans="2:8" ht="29.15" customHeight="1" x14ac:dyDescent="0.35">
      <c r="B108" s="28"/>
      <c r="C108" s="28"/>
      <c r="D108" s="28"/>
      <c r="E108" s="28"/>
      <c r="F108" s="28"/>
      <c r="G108" s="28"/>
      <c r="H108" s="29"/>
    </row>
    <row r="109" spans="2:8" x14ac:dyDescent="0.35">
      <c r="B109" s="28"/>
      <c r="C109" s="33"/>
      <c r="D109" s="30"/>
      <c r="E109" s="30"/>
      <c r="F109" s="30"/>
      <c r="G109" s="28"/>
      <c r="H109" s="28"/>
    </row>
    <row r="110" spans="2:8" ht="15" customHeight="1" x14ac:dyDescent="0.35">
      <c r="B110" s="335" t="s">
        <v>45</v>
      </c>
      <c r="C110" s="338"/>
      <c r="D110" s="338"/>
      <c r="E110" s="338"/>
      <c r="F110" s="338"/>
      <c r="G110" s="338"/>
      <c r="H110" s="338"/>
    </row>
    <row r="111" spans="2:8" x14ac:dyDescent="0.35">
      <c r="B111" s="336"/>
      <c r="C111" s="338"/>
      <c r="D111" s="338"/>
      <c r="E111" s="338"/>
      <c r="F111" s="338"/>
      <c r="G111" s="338"/>
      <c r="H111" s="338"/>
    </row>
    <row r="112" spans="2:8" x14ac:dyDescent="0.35">
      <c r="B112" s="336"/>
      <c r="C112" s="338"/>
      <c r="D112" s="338"/>
      <c r="E112" s="338"/>
      <c r="F112" s="338"/>
      <c r="G112" s="338"/>
      <c r="H112" s="338"/>
    </row>
    <row r="113" spans="2:8" x14ac:dyDescent="0.35">
      <c r="B113" s="336"/>
      <c r="C113" s="338"/>
      <c r="D113" s="338"/>
      <c r="E113" s="338"/>
      <c r="F113" s="338"/>
      <c r="G113" s="338"/>
      <c r="H113" s="338"/>
    </row>
    <row r="114" spans="2:8" x14ac:dyDescent="0.35">
      <c r="B114" s="337"/>
      <c r="C114" s="338"/>
      <c r="D114" s="338"/>
      <c r="E114" s="338"/>
      <c r="F114" s="338"/>
      <c r="G114" s="338"/>
      <c r="H114" s="338"/>
    </row>
    <row r="115" spans="2:8" ht="15.75" customHeight="1" x14ac:dyDescent="0.35">
      <c r="B115" s="28"/>
      <c r="C115" s="33"/>
      <c r="D115" s="30"/>
      <c r="E115" s="30"/>
      <c r="F115" s="30"/>
      <c r="G115" s="28"/>
      <c r="H115" s="28"/>
    </row>
    <row r="116" spans="2:8" x14ac:dyDescent="0.35">
      <c r="B116" s="28"/>
      <c r="C116" s="33"/>
      <c r="D116" s="30"/>
      <c r="E116" s="30"/>
      <c r="F116" s="30"/>
      <c r="G116" s="28"/>
      <c r="H116" s="28"/>
    </row>
    <row r="117" spans="2:8" ht="22.5" customHeight="1" x14ac:dyDescent="0.35">
      <c r="B117" s="72" t="s">
        <v>17</v>
      </c>
      <c r="C117" s="320"/>
      <c r="D117" s="320"/>
      <c r="E117" s="320"/>
      <c r="F117" s="320"/>
      <c r="G117" s="320"/>
      <c r="H117" s="320"/>
    </row>
    <row r="118" spans="2:8" ht="20.25" customHeight="1" x14ac:dyDescent="0.35">
      <c r="B118" s="72" t="s">
        <v>8</v>
      </c>
      <c r="C118" s="320"/>
      <c r="D118" s="320"/>
      <c r="E118" s="320"/>
      <c r="F118" s="320"/>
      <c r="G118" s="320"/>
      <c r="H118" s="320"/>
    </row>
    <row r="119" spans="2:8" ht="18" customHeight="1" x14ac:dyDescent="0.35">
      <c r="B119" s="72" t="s">
        <v>20</v>
      </c>
      <c r="C119" s="320"/>
      <c r="D119" s="320"/>
      <c r="E119" s="320"/>
      <c r="F119" s="320"/>
      <c r="G119" s="320"/>
      <c r="H119" s="320"/>
    </row>
    <row r="120" spans="2:8" ht="15.75" customHeight="1" x14ac:dyDescent="0.35">
      <c r="B120" s="72" t="s">
        <v>9</v>
      </c>
      <c r="C120" s="320"/>
      <c r="D120" s="320"/>
      <c r="E120" s="320"/>
      <c r="F120" s="320"/>
      <c r="G120" s="320"/>
      <c r="H120" s="320"/>
    </row>
    <row r="121" spans="2:8" ht="25" customHeight="1" x14ac:dyDescent="0.35">
      <c r="B121" s="72" t="s">
        <v>10</v>
      </c>
      <c r="C121" s="320"/>
      <c r="D121" s="320"/>
      <c r="E121" s="320"/>
      <c r="F121" s="320"/>
      <c r="G121" s="320"/>
      <c r="H121" s="320"/>
    </row>
    <row r="122" spans="2:8" ht="25" customHeight="1" x14ac:dyDescent="0.35">
      <c r="B122" s="72" t="s">
        <v>11</v>
      </c>
      <c r="C122" s="320"/>
      <c r="D122" s="320"/>
      <c r="E122" s="320"/>
      <c r="F122" s="320"/>
      <c r="G122" s="320"/>
      <c r="H122" s="320"/>
    </row>
    <row r="123" spans="2:8" ht="87" customHeight="1" x14ac:dyDescent="0.35">
      <c r="B123" s="76" t="s">
        <v>18</v>
      </c>
      <c r="C123" s="327" t="s">
        <v>13</v>
      </c>
      <c r="D123" s="327"/>
      <c r="E123" s="327"/>
      <c r="F123" s="327"/>
      <c r="G123" s="327"/>
      <c r="H123" s="327"/>
    </row>
    <row r="124" spans="2:8" ht="50.15" customHeight="1" x14ac:dyDescent="0.35">
      <c r="B124" s="72" t="s">
        <v>12</v>
      </c>
      <c r="C124" s="320"/>
      <c r="D124" s="320"/>
      <c r="E124" s="320"/>
      <c r="F124" s="320"/>
      <c r="G124" s="320"/>
      <c r="H124" s="320"/>
    </row>
    <row r="125" spans="2:8" x14ac:dyDescent="0.35">
      <c r="B125" s="28"/>
      <c r="C125" s="28"/>
      <c r="D125" s="28"/>
      <c r="E125" s="28"/>
      <c r="F125" s="28"/>
      <c r="G125" s="28"/>
      <c r="H125" s="28"/>
    </row>
  </sheetData>
  <mergeCells count="76">
    <mergeCell ref="C121:H121"/>
    <mergeCell ref="C122:H122"/>
    <mergeCell ref="C123:H123"/>
    <mergeCell ref="C124:H124"/>
    <mergeCell ref="B110:B114"/>
    <mergeCell ref="C110:H114"/>
    <mergeCell ref="C117:H117"/>
    <mergeCell ref="C118:H118"/>
    <mergeCell ref="C119:H119"/>
    <mergeCell ref="C120:H120"/>
    <mergeCell ref="B104:B105"/>
    <mergeCell ref="C104:D104"/>
    <mergeCell ref="C105:D105"/>
    <mergeCell ref="B106:B107"/>
    <mergeCell ref="C106:D106"/>
    <mergeCell ref="C107:D107"/>
    <mergeCell ref="F93:G93"/>
    <mergeCell ref="H93:I93"/>
    <mergeCell ref="B100:D100"/>
    <mergeCell ref="C101:D101"/>
    <mergeCell ref="B102:B103"/>
    <mergeCell ref="C102:D102"/>
    <mergeCell ref="C103:D103"/>
    <mergeCell ref="E90:G90"/>
    <mergeCell ref="E76:G76"/>
    <mergeCell ref="E78:G78"/>
    <mergeCell ref="B79:B84"/>
    <mergeCell ref="E79:G79"/>
    <mergeCell ref="E80:G80"/>
    <mergeCell ref="E81:G81"/>
    <mergeCell ref="E82:G82"/>
    <mergeCell ref="E83:G83"/>
    <mergeCell ref="E84:G84"/>
    <mergeCell ref="E85:G85"/>
    <mergeCell ref="E87:G87"/>
    <mergeCell ref="B88:B89"/>
    <mergeCell ref="E88:G88"/>
    <mergeCell ref="E89:G89"/>
    <mergeCell ref="E70:G70"/>
    <mergeCell ref="B71:B76"/>
    <mergeCell ref="E71:G71"/>
    <mergeCell ref="E72:G72"/>
    <mergeCell ref="E73:G73"/>
    <mergeCell ref="E74:G74"/>
    <mergeCell ref="E75:G75"/>
    <mergeCell ref="B38:B41"/>
    <mergeCell ref="B44:B47"/>
    <mergeCell ref="B52:B56"/>
    <mergeCell ref="E61:G61"/>
    <mergeCell ref="B62:B68"/>
    <mergeCell ref="E62:G62"/>
    <mergeCell ref="E63:G63"/>
    <mergeCell ref="E64:G64"/>
    <mergeCell ref="E65:G65"/>
    <mergeCell ref="E66:G66"/>
    <mergeCell ref="E67:G67"/>
    <mergeCell ref="E68:G68"/>
    <mergeCell ref="B28:B34"/>
    <mergeCell ref="A7:B7"/>
    <mergeCell ref="C7:H7"/>
    <mergeCell ref="A8:B8"/>
    <mergeCell ref="C8:H8"/>
    <mergeCell ref="A9:B9"/>
    <mergeCell ref="C9:H9"/>
    <mergeCell ref="A10:B10"/>
    <mergeCell ref="C10:H10"/>
    <mergeCell ref="B12:H12"/>
    <mergeCell ref="A14:H15"/>
    <mergeCell ref="B21:B25"/>
    <mergeCell ref="A6:B6"/>
    <mergeCell ref="C6:H6"/>
    <mergeCell ref="A2:H2"/>
    <mergeCell ref="A4:B4"/>
    <mergeCell ref="C4:H4"/>
    <mergeCell ref="A5:B5"/>
    <mergeCell ref="C5:H5"/>
  </mergeCells>
  <pageMargins left="0.7" right="0.7" top="0.75" bottom="0.75" header="0.3" footer="0.3"/>
  <pageSetup paperSize="9" orientation="portrait" r:id="rId1"/>
  <drawing r:id="rId2"/>
  <tableParts count="4">
    <tablePart r:id="rId3"/>
    <tablePart r:id="rId4"/>
    <tablePart r:id="rId5"/>
    <tablePart r:id="rId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8A2488-E369-41D5-9961-B58CBE9F19A5}">
  <dimension ref="A1:R125"/>
  <sheetViews>
    <sheetView topLeftCell="A98" zoomScale="80" zoomScaleNormal="80" workbookViewId="0">
      <selection activeCell="C102" sqref="C102:D107"/>
    </sheetView>
  </sheetViews>
  <sheetFormatPr baseColWidth="10" defaultRowHeight="14.5" x14ac:dyDescent="0.35"/>
  <cols>
    <col min="1" max="1" width="27.7265625" customWidth="1"/>
    <col min="2" max="2" width="25.453125" customWidth="1"/>
    <col min="3" max="3" width="61.26953125" customWidth="1"/>
    <col min="5" max="5" width="18.1796875" customWidth="1"/>
    <col min="6" max="6" width="14.7265625" customWidth="1"/>
    <col min="7" max="7" width="15.7265625" customWidth="1"/>
    <col min="8" max="8" width="14.1796875" customWidth="1"/>
    <col min="13" max="13" width="65" customWidth="1"/>
  </cols>
  <sheetData>
    <row r="1" spans="1:8" ht="94" customHeight="1" x14ac:dyDescent="0.35"/>
    <row r="2" spans="1:8" ht="28" customHeight="1" x14ac:dyDescent="0.35">
      <c r="A2" s="314" t="s">
        <v>177</v>
      </c>
      <c r="B2" s="314"/>
      <c r="C2" s="314"/>
      <c r="D2" s="314"/>
      <c r="E2" s="314"/>
      <c r="F2" s="314"/>
      <c r="G2" s="314"/>
      <c r="H2" s="314"/>
    </row>
    <row r="3" spans="1:8" x14ac:dyDescent="0.35">
      <c r="A3" s="28"/>
      <c r="B3" s="29"/>
      <c r="C3" s="30"/>
      <c r="D3" s="30"/>
      <c r="E3" s="30"/>
      <c r="F3" s="28"/>
      <c r="G3" s="28"/>
      <c r="H3" s="28"/>
    </row>
    <row r="4" spans="1:8" x14ac:dyDescent="0.35">
      <c r="A4" s="309" t="s">
        <v>6</v>
      </c>
      <c r="B4" s="310"/>
      <c r="C4" s="313"/>
      <c r="D4" s="313"/>
      <c r="E4" s="313"/>
      <c r="F4" s="313"/>
      <c r="G4" s="313"/>
      <c r="H4" s="313"/>
    </row>
    <row r="5" spans="1:8" x14ac:dyDescent="0.35">
      <c r="A5" s="309" t="s">
        <v>7</v>
      </c>
      <c r="B5" s="310"/>
      <c r="C5" s="313"/>
      <c r="D5" s="313"/>
      <c r="E5" s="313"/>
      <c r="F5" s="313"/>
      <c r="G5" s="313"/>
      <c r="H5" s="313"/>
    </row>
    <row r="6" spans="1:8" x14ac:dyDescent="0.35">
      <c r="A6" s="309" t="s">
        <v>15</v>
      </c>
      <c r="B6" s="310"/>
      <c r="C6" s="313"/>
      <c r="D6" s="313"/>
      <c r="E6" s="313"/>
      <c r="F6" s="313"/>
      <c r="G6" s="313"/>
      <c r="H6" s="313"/>
    </row>
    <row r="7" spans="1:8" x14ac:dyDescent="0.35">
      <c r="A7" s="309" t="s">
        <v>21</v>
      </c>
      <c r="B7" s="310"/>
      <c r="C7" s="313"/>
      <c r="D7" s="313"/>
      <c r="E7" s="313"/>
      <c r="F7" s="313"/>
      <c r="G7" s="313"/>
      <c r="H7" s="313"/>
    </row>
    <row r="8" spans="1:8" x14ac:dyDescent="0.35">
      <c r="A8" s="309" t="s">
        <v>14</v>
      </c>
      <c r="B8" s="310"/>
      <c r="C8" s="313"/>
      <c r="D8" s="313"/>
      <c r="E8" s="313"/>
      <c r="F8" s="313"/>
      <c r="G8" s="313"/>
      <c r="H8" s="313"/>
    </row>
    <row r="9" spans="1:8" ht="30.75" customHeight="1" x14ac:dyDescent="0.35">
      <c r="A9" s="311" t="s">
        <v>19</v>
      </c>
      <c r="B9" s="312"/>
      <c r="C9" s="313"/>
      <c r="D9" s="313"/>
      <c r="E9" s="313"/>
      <c r="F9" s="313"/>
      <c r="G9" s="313"/>
      <c r="H9" s="313"/>
    </row>
    <row r="10" spans="1:8" x14ac:dyDescent="0.35">
      <c r="A10" s="309" t="s">
        <v>16</v>
      </c>
      <c r="B10" s="310"/>
      <c r="C10" s="313"/>
      <c r="D10" s="313"/>
      <c r="E10" s="313"/>
      <c r="F10" s="313"/>
      <c r="G10" s="313"/>
      <c r="H10" s="313"/>
    </row>
    <row r="11" spans="1:8" x14ac:dyDescent="0.35">
      <c r="A11" s="28"/>
      <c r="B11" s="29"/>
      <c r="C11" s="30"/>
      <c r="D11" s="30"/>
      <c r="E11" s="30"/>
      <c r="F11" s="28"/>
      <c r="G11" s="28"/>
      <c r="H11" s="28"/>
    </row>
    <row r="12" spans="1:8" ht="90" customHeight="1" x14ac:dyDescent="0.35">
      <c r="A12" s="31"/>
      <c r="B12" s="301" t="s">
        <v>52</v>
      </c>
      <c r="C12" s="301"/>
      <c r="D12" s="301"/>
      <c r="E12" s="301"/>
      <c r="F12" s="301"/>
      <c r="G12" s="301"/>
      <c r="H12" s="301"/>
    </row>
    <row r="13" spans="1:8" ht="29.25" customHeight="1" x14ac:dyDescent="0.35">
      <c r="A13" s="31"/>
      <c r="B13" s="32"/>
      <c r="C13" s="32"/>
      <c r="D13" s="32"/>
      <c r="E13" s="32"/>
      <c r="F13" s="32"/>
      <c r="G13" s="32"/>
      <c r="H13" s="28"/>
    </row>
    <row r="14" spans="1:8" ht="31.5" customHeight="1" x14ac:dyDescent="0.35">
      <c r="A14" s="302" t="s">
        <v>101</v>
      </c>
      <c r="B14" s="302"/>
      <c r="C14" s="302"/>
      <c r="D14" s="302"/>
      <c r="E14" s="302"/>
      <c r="F14" s="302"/>
      <c r="G14" s="302"/>
      <c r="H14" s="302"/>
    </row>
    <row r="15" spans="1:8" ht="177.65" customHeight="1" x14ac:dyDescent="0.35">
      <c r="A15" s="302"/>
      <c r="B15" s="302"/>
      <c r="C15" s="302"/>
      <c r="D15" s="302"/>
      <c r="E15" s="302"/>
      <c r="F15" s="302"/>
      <c r="G15" s="302"/>
      <c r="H15" s="302"/>
    </row>
    <row r="16" spans="1:8" x14ac:dyDescent="0.35">
      <c r="C16" s="1"/>
      <c r="D16" s="2"/>
      <c r="E16" s="2"/>
      <c r="F16" s="2"/>
    </row>
    <row r="17" spans="1:8" x14ac:dyDescent="0.35">
      <c r="C17" s="1"/>
      <c r="D17" s="2"/>
      <c r="E17" s="2"/>
      <c r="F17" s="2"/>
    </row>
    <row r="18" spans="1:8" ht="26" x14ac:dyDescent="0.6">
      <c r="B18" s="10" t="s">
        <v>32</v>
      </c>
      <c r="C18" s="4"/>
      <c r="D18" s="6"/>
      <c r="E18" s="6"/>
      <c r="F18" s="6"/>
      <c r="G18" s="3"/>
      <c r="H18" s="3"/>
    </row>
    <row r="19" spans="1:8" ht="26.5" thickBot="1" x14ac:dyDescent="0.65">
      <c r="B19" s="3"/>
      <c r="C19" s="4"/>
      <c r="D19" s="6"/>
      <c r="E19" s="6"/>
      <c r="F19" s="6"/>
      <c r="G19" s="3"/>
      <c r="H19" s="3"/>
    </row>
    <row r="20" spans="1:8" ht="62" x14ac:dyDescent="0.35">
      <c r="A20" s="2"/>
      <c r="B20" s="53" t="s">
        <v>5</v>
      </c>
      <c r="C20" s="177" t="s">
        <v>0</v>
      </c>
      <c r="D20" s="127" t="s">
        <v>169</v>
      </c>
      <c r="E20" s="178" t="s">
        <v>1</v>
      </c>
      <c r="F20" s="177" t="s">
        <v>3</v>
      </c>
      <c r="G20" s="178" t="s">
        <v>2</v>
      </c>
      <c r="H20" s="179" t="s">
        <v>44</v>
      </c>
    </row>
    <row r="21" spans="1:8" ht="135" customHeight="1" x14ac:dyDescent="0.35">
      <c r="B21" s="298" t="s">
        <v>33</v>
      </c>
      <c r="C21" s="21" t="s">
        <v>64</v>
      </c>
      <c r="D21" s="22"/>
      <c r="E21" s="22">
        <v>2</v>
      </c>
      <c r="F21" s="22">
        <f>Tableau3364913172125293339[[#This Row],[Pondération]]*Tableau3364913172125293339[[#This Row],[Note (de 1 à 4)]]</f>
        <v>0</v>
      </c>
      <c r="G21" s="23"/>
      <c r="H21" s="24"/>
    </row>
    <row r="22" spans="1:8" ht="58.5" customHeight="1" x14ac:dyDescent="0.35">
      <c r="B22" s="298"/>
      <c r="C22" s="17" t="s">
        <v>29</v>
      </c>
      <c r="D22" s="18"/>
      <c r="E22" s="18">
        <v>2</v>
      </c>
      <c r="F22" s="18">
        <f>Tableau3364913172125293339[[#This Row],[Pondération]]*Tableau3364913172125293339[[#This Row],[Note (de 1 à 4)]]</f>
        <v>0</v>
      </c>
      <c r="G22" s="19"/>
      <c r="H22" s="20"/>
    </row>
    <row r="23" spans="1:8" ht="47.5" customHeight="1" x14ac:dyDescent="0.35">
      <c r="B23" s="298"/>
      <c r="C23" s="21" t="s">
        <v>30</v>
      </c>
      <c r="D23" s="22"/>
      <c r="E23" s="22">
        <v>2</v>
      </c>
      <c r="F23" s="22">
        <f>Tableau3364913172125293339[[#This Row],[Pondération]]*Tableau3364913172125293339[[#This Row],[Note (de 1 à 4)]]</f>
        <v>0</v>
      </c>
      <c r="G23" s="23"/>
      <c r="H23" s="24"/>
    </row>
    <row r="24" spans="1:8" ht="42" customHeight="1" x14ac:dyDescent="0.35">
      <c r="B24" s="298"/>
      <c r="C24" s="17" t="s">
        <v>92</v>
      </c>
      <c r="D24" s="18"/>
      <c r="E24" s="82">
        <v>2</v>
      </c>
      <c r="F24" s="18">
        <f>Tableau3364913172125293339[[#This Row],[Pondération]]*Tableau3364913172125293339[[#This Row],[Note (de 1 à 4)]]</f>
        <v>0</v>
      </c>
      <c r="G24" s="19"/>
      <c r="H24" s="20"/>
    </row>
    <row r="25" spans="1:8" ht="15" thickBot="1" x14ac:dyDescent="0.4">
      <c r="B25" s="299"/>
      <c r="C25" s="60" t="s">
        <v>102</v>
      </c>
      <c r="D25" s="204"/>
      <c r="E25" s="204"/>
      <c r="F25" s="204">
        <f>SUM(Tableau3364913172125293339[Note 
pondérée])</f>
        <v>0</v>
      </c>
      <c r="G25" s="232"/>
      <c r="H25" s="233"/>
    </row>
    <row r="26" spans="1:8" ht="37" customHeight="1" thickBot="1" x14ac:dyDescent="0.65">
      <c r="B26" s="3"/>
      <c r="C26" s="4"/>
      <c r="D26" s="6"/>
      <c r="E26" s="6"/>
      <c r="F26" s="6"/>
      <c r="G26" s="3"/>
      <c r="H26" s="3"/>
    </row>
    <row r="27" spans="1:8" ht="31" x14ac:dyDescent="0.35">
      <c r="B27" s="53" t="s">
        <v>5</v>
      </c>
      <c r="C27" s="177" t="s">
        <v>0</v>
      </c>
      <c r="D27" s="127" t="s">
        <v>169</v>
      </c>
      <c r="E27" s="178" t="s">
        <v>1</v>
      </c>
      <c r="F27" s="177" t="s">
        <v>3</v>
      </c>
      <c r="G27" s="178" t="s">
        <v>2</v>
      </c>
      <c r="H27" s="179" t="s">
        <v>4</v>
      </c>
    </row>
    <row r="28" spans="1:8" ht="94.5" customHeight="1" x14ac:dyDescent="0.35">
      <c r="B28" s="298" t="s">
        <v>91</v>
      </c>
      <c r="C28" s="61" t="s">
        <v>31</v>
      </c>
      <c r="D28" s="22"/>
      <c r="E28" s="22">
        <v>3</v>
      </c>
      <c r="F28" s="22">
        <f>Tableau34251014182226303440[[#This Row],[Pondération]]*Tableau34251014182226303440[[#This Row],[Note (de 1 à 4)]]</f>
        <v>0</v>
      </c>
      <c r="G28" s="23"/>
      <c r="H28" s="24"/>
    </row>
    <row r="29" spans="1:8" ht="102.65" customHeight="1" x14ac:dyDescent="0.35">
      <c r="B29" s="298"/>
      <c r="C29" s="17" t="s">
        <v>94</v>
      </c>
      <c r="D29" s="18"/>
      <c r="E29" s="18">
        <v>1</v>
      </c>
      <c r="F29" s="18">
        <f>Tableau34251014182226303440[[#This Row],[Pondération]]*Tableau34251014182226303440[[#This Row],[Note (de 1 à 4)]]</f>
        <v>0</v>
      </c>
      <c r="G29" s="19"/>
      <c r="H29" s="20"/>
    </row>
    <row r="30" spans="1:8" ht="82" customHeight="1" x14ac:dyDescent="0.35">
      <c r="B30" s="298"/>
      <c r="C30" s="21" t="s">
        <v>90</v>
      </c>
      <c r="D30" s="22"/>
      <c r="E30" s="22">
        <v>2</v>
      </c>
      <c r="F30" s="22">
        <f>Tableau34251014182226303440[[#This Row],[Pondération]]*Tableau34251014182226303440[[#This Row],[Note (de 1 à 4)]]</f>
        <v>0</v>
      </c>
      <c r="G30" s="23"/>
      <c r="H30" s="24"/>
    </row>
    <row r="31" spans="1:8" ht="43.5" x14ac:dyDescent="0.35">
      <c r="B31" s="340"/>
      <c r="C31" s="116" t="s">
        <v>105</v>
      </c>
      <c r="D31" s="18"/>
      <c r="E31" s="82">
        <v>2</v>
      </c>
      <c r="F31" s="18">
        <f>Tableau34251014182226303440[[#This Row],[Pondération]]*Tableau34251014182226303440[[#This Row],[Note (de 1 à 4)]]</f>
        <v>0</v>
      </c>
      <c r="G31" s="19"/>
      <c r="H31" s="158"/>
    </row>
    <row r="32" spans="1:8" ht="79.5" customHeight="1" x14ac:dyDescent="0.35">
      <c r="B32" s="340"/>
      <c r="C32" s="21" t="s">
        <v>175</v>
      </c>
      <c r="D32" s="113"/>
      <c r="E32" s="113">
        <v>3</v>
      </c>
      <c r="F32" s="113">
        <f>SUM(F26:F31)</f>
        <v>0</v>
      </c>
      <c r="G32" s="114"/>
      <c r="H32" s="159"/>
    </row>
    <row r="33" spans="2:18" ht="63" customHeight="1" x14ac:dyDescent="0.35">
      <c r="B33" s="340"/>
      <c r="C33" s="112" t="s">
        <v>87</v>
      </c>
      <c r="D33" s="18"/>
      <c r="E33" s="18">
        <v>3</v>
      </c>
      <c r="F33" s="18">
        <f>Tableau34251014182226303440[[#This Row],[Pondération]]*Tableau34251014182226303440[[#This Row],[Note (de 1 à 4)]]</f>
        <v>0</v>
      </c>
      <c r="G33" s="19"/>
      <c r="H33" s="20"/>
    </row>
    <row r="34" spans="2:18" ht="27" customHeight="1" thickBot="1" x14ac:dyDescent="0.4">
      <c r="B34" s="293"/>
      <c r="C34" s="180" t="s">
        <v>103</v>
      </c>
      <c r="D34" s="244"/>
      <c r="E34" s="244"/>
      <c r="F34" s="244">
        <f t="shared" ref="F34" si="0">SUM(F28:F33)</f>
        <v>0</v>
      </c>
      <c r="G34" s="67"/>
      <c r="H34" s="68"/>
    </row>
    <row r="35" spans="2:18" x14ac:dyDescent="0.35">
      <c r="C35" s="5"/>
      <c r="D35" s="2"/>
      <c r="E35" s="2"/>
      <c r="F35" s="2"/>
    </row>
    <row r="36" spans="2:18" ht="16" thickBot="1" x14ac:dyDescent="0.4">
      <c r="F36" s="11"/>
    </row>
    <row r="37" spans="2:18" ht="31" x14ac:dyDescent="0.35">
      <c r="B37" s="119" t="s">
        <v>5</v>
      </c>
      <c r="C37" s="263" t="s">
        <v>0</v>
      </c>
      <c r="D37" s="83" t="s">
        <v>172</v>
      </c>
      <c r="E37" s="264" t="s">
        <v>1</v>
      </c>
      <c r="F37" s="263" t="s">
        <v>3</v>
      </c>
      <c r="G37" s="264" t="s">
        <v>2</v>
      </c>
      <c r="H37" s="265" t="s">
        <v>4</v>
      </c>
    </row>
    <row r="38" spans="2:18" ht="90.65" customHeight="1" x14ac:dyDescent="0.35">
      <c r="B38" s="295" t="s">
        <v>22</v>
      </c>
      <c r="C38" s="21" t="s">
        <v>27</v>
      </c>
      <c r="D38" s="22"/>
      <c r="E38" s="22">
        <v>1</v>
      </c>
      <c r="F38" s="22">
        <f>Tableau338271216202428323743[[#This Row],[Note (de 1 à 4)]]*Tableau338271216202428323743[[#This Row],[Pondération]]</f>
        <v>0</v>
      </c>
      <c r="G38" s="23"/>
      <c r="H38" s="23"/>
    </row>
    <row r="39" spans="2:18" ht="131.5" customHeight="1" x14ac:dyDescent="0.35">
      <c r="B39" s="295"/>
      <c r="C39" s="17" t="s">
        <v>26</v>
      </c>
      <c r="D39" s="18"/>
      <c r="E39" s="18">
        <v>2</v>
      </c>
      <c r="F39" s="18">
        <f>Tableau338271216202428323743[[#This Row],[Note (de 1 à 4)]]*Tableau338271216202428323743[[#This Row],[Pondération]]</f>
        <v>0</v>
      </c>
      <c r="G39" s="19"/>
      <c r="H39" s="19"/>
    </row>
    <row r="40" spans="2:18" ht="43.5" x14ac:dyDescent="0.35">
      <c r="B40" s="295"/>
      <c r="C40" s="21" t="s">
        <v>25</v>
      </c>
      <c r="D40" s="22"/>
      <c r="E40" s="22">
        <v>2</v>
      </c>
      <c r="F40" s="22">
        <f>Tableau338271216202428323743[[#This Row],[Note (de 1 à 4)]]*Tableau338271216202428323743[[#This Row],[Pondération]]</f>
        <v>0</v>
      </c>
      <c r="G40" s="23"/>
      <c r="H40" s="23"/>
    </row>
    <row r="41" spans="2:18" ht="47.5" customHeight="1" x14ac:dyDescent="0.35">
      <c r="B41" s="295"/>
      <c r="C41" s="17" t="s">
        <v>103</v>
      </c>
      <c r="D41" s="18"/>
      <c r="E41" s="18"/>
      <c r="F41" s="82">
        <f>SUM(F38:F40)</f>
        <v>0</v>
      </c>
      <c r="G41" s="19"/>
      <c r="H41" s="19"/>
    </row>
    <row r="42" spans="2:18" ht="74.150000000000006" customHeight="1" thickBot="1" x14ac:dyDescent="0.4">
      <c r="C42" s="2"/>
      <c r="D42" s="2"/>
      <c r="E42" s="2"/>
      <c r="F42" s="9"/>
      <c r="G42" s="8"/>
      <c r="H42" s="7"/>
    </row>
    <row r="43" spans="2:18" ht="109.5" customHeight="1" x14ac:dyDescent="0.35">
      <c r="B43" s="12" t="s">
        <v>5</v>
      </c>
      <c r="C43" s="13" t="s">
        <v>0</v>
      </c>
      <c r="D43" s="47" t="s">
        <v>172</v>
      </c>
      <c r="E43" s="15" t="s">
        <v>1</v>
      </c>
      <c r="F43" s="14" t="s">
        <v>3</v>
      </c>
      <c r="G43" s="15" t="s">
        <v>2</v>
      </c>
      <c r="H43" s="16" t="s">
        <v>4</v>
      </c>
    </row>
    <row r="44" spans="2:18" ht="81" customHeight="1" x14ac:dyDescent="0.35">
      <c r="B44" s="298" t="s">
        <v>23</v>
      </c>
      <c r="C44" s="21" t="s">
        <v>24</v>
      </c>
      <c r="D44" s="22"/>
      <c r="E44" s="22">
        <v>1</v>
      </c>
      <c r="F44" s="22">
        <f>Tableau33861115192327313541[[#This Row],[Note (de 1 à 4)]]*Tableau33861115192327313541[[#This Row],[Pondération]]</f>
        <v>0</v>
      </c>
      <c r="G44" s="23"/>
      <c r="H44" s="24"/>
    </row>
    <row r="45" spans="2:18" ht="102" customHeight="1" x14ac:dyDescent="0.35">
      <c r="B45" s="298"/>
      <c r="C45" s="17" t="s">
        <v>28</v>
      </c>
      <c r="D45" s="18"/>
      <c r="E45" s="82">
        <v>3</v>
      </c>
      <c r="F45" s="18">
        <f>Tableau33861115192327313541[[#This Row],[Note (de 1 à 4)]]*Tableau33861115192327313541[[#This Row],[Pondération]]</f>
        <v>0</v>
      </c>
      <c r="G45" s="19"/>
      <c r="H45" s="20"/>
    </row>
    <row r="46" spans="2:18" ht="96" customHeight="1" x14ac:dyDescent="0.35">
      <c r="B46" s="298"/>
      <c r="C46" s="21" t="s">
        <v>95</v>
      </c>
      <c r="D46" s="22"/>
      <c r="E46" s="22">
        <v>2</v>
      </c>
      <c r="F46" s="22">
        <f>Tableau33861115192327313541[[#This Row],[Note (de 1 à 4)]]*Tableau33861115192327313541[[#This Row],[Pondération]]</f>
        <v>0</v>
      </c>
      <c r="G46" s="23"/>
      <c r="H46" s="24"/>
    </row>
    <row r="47" spans="2:18" ht="42.65" customHeight="1" thickBot="1" x14ac:dyDescent="0.4">
      <c r="B47" s="299"/>
      <c r="C47" s="60" t="s">
        <v>103</v>
      </c>
      <c r="D47" s="204"/>
      <c r="E47" s="204"/>
      <c r="F47" s="277">
        <f>SUM(Tableau33861115192327313541[Note 
pondérée])</f>
        <v>0</v>
      </c>
      <c r="G47" s="278"/>
      <c r="H47" s="279"/>
    </row>
    <row r="48" spans="2:18" x14ac:dyDescent="0.35">
      <c r="C48" s="5"/>
      <c r="D48" s="2"/>
      <c r="E48" s="2"/>
      <c r="F48" s="2"/>
      <c r="L48" s="57"/>
      <c r="M48" s="58"/>
      <c r="N48" s="30"/>
      <c r="O48" s="30"/>
      <c r="P48" s="30"/>
      <c r="Q48" s="28"/>
      <c r="R48" s="28"/>
    </row>
    <row r="50" spans="2:16" ht="26" x14ac:dyDescent="0.6">
      <c r="B50" s="85" t="s">
        <v>51</v>
      </c>
      <c r="C50" s="85"/>
    </row>
    <row r="51" spans="2:16" ht="15" thickBot="1" x14ac:dyDescent="0.4">
      <c r="C51" s="280"/>
    </row>
    <row r="52" spans="2:16" ht="31" x14ac:dyDescent="0.35">
      <c r="B52" s="306" t="s">
        <v>157</v>
      </c>
      <c r="C52" s="126" t="s">
        <v>0</v>
      </c>
      <c r="D52" s="127" t="s">
        <v>172</v>
      </c>
      <c r="E52" s="128" t="s">
        <v>1</v>
      </c>
      <c r="F52" s="126" t="s">
        <v>3</v>
      </c>
      <c r="G52" s="128" t="s">
        <v>2</v>
      </c>
      <c r="H52" s="129" t="s">
        <v>4</v>
      </c>
      <c r="M52" s="102"/>
      <c r="N52" s="101"/>
      <c r="O52" s="101"/>
      <c r="P52" s="101"/>
    </row>
    <row r="53" spans="2:16" ht="55.5" customHeight="1" x14ac:dyDescent="0.35">
      <c r="B53" s="307"/>
      <c r="C53" s="130" t="s">
        <v>75</v>
      </c>
      <c r="D53" s="131">
        <v>2.5</v>
      </c>
      <c r="E53" s="131">
        <v>3</v>
      </c>
      <c r="F53" s="131">
        <f>D53*E53</f>
        <v>7.5</v>
      </c>
      <c r="G53" s="19"/>
      <c r="H53" s="20"/>
      <c r="M53" s="102"/>
      <c r="N53" s="101"/>
      <c r="O53" s="101"/>
      <c r="P53" s="101"/>
    </row>
    <row r="54" spans="2:16" ht="40.5" customHeight="1" x14ac:dyDescent="0.35">
      <c r="B54" s="307"/>
      <c r="C54" s="132" t="s">
        <v>74</v>
      </c>
      <c r="D54" s="133">
        <v>2.5</v>
      </c>
      <c r="E54" s="133">
        <v>1</v>
      </c>
      <c r="F54" s="133">
        <f t="shared" ref="F54:F55" si="1">D54*E54</f>
        <v>2.5</v>
      </c>
      <c r="G54" s="23"/>
      <c r="H54" s="24"/>
      <c r="M54" s="102"/>
      <c r="N54" s="101"/>
      <c r="O54" s="101"/>
      <c r="P54" s="101"/>
    </row>
    <row r="55" spans="2:16" x14ac:dyDescent="0.35">
      <c r="B55" s="307"/>
      <c r="C55" s="130" t="s">
        <v>73</v>
      </c>
      <c r="D55" s="131">
        <v>2.5</v>
      </c>
      <c r="E55" s="131">
        <v>1</v>
      </c>
      <c r="F55" s="131">
        <f t="shared" si="1"/>
        <v>2.5</v>
      </c>
      <c r="G55" s="19"/>
      <c r="H55" s="20"/>
      <c r="M55" s="102"/>
      <c r="N55" s="101"/>
      <c r="O55" s="101"/>
      <c r="P55" s="101"/>
    </row>
    <row r="56" spans="2:16" ht="15" thickBot="1" x14ac:dyDescent="0.4">
      <c r="B56" s="308"/>
      <c r="C56" s="245" t="s">
        <v>103</v>
      </c>
      <c r="D56" s="245"/>
      <c r="E56" s="245"/>
      <c r="F56" s="266">
        <f>SUM(F53:F55)</f>
        <v>12.5</v>
      </c>
      <c r="G56" s="245"/>
      <c r="H56" s="246"/>
      <c r="M56" s="103"/>
      <c r="N56" s="101"/>
      <c r="O56" s="101"/>
      <c r="P56" s="101"/>
    </row>
    <row r="59" spans="2:16" ht="26" x14ac:dyDescent="0.6">
      <c r="B59" s="10" t="s">
        <v>50</v>
      </c>
    </row>
    <row r="60" spans="2:16" ht="15" thickBot="1" x14ac:dyDescent="0.4"/>
    <row r="61" spans="2:16" ht="28" x14ac:dyDescent="0.35">
      <c r="B61" s="12"/>
      <c r="C61" s="149" t="s">
        <v>61</v>
      </c>
      <c r="D61" s="87" t="s">
        <v>106</v>
      </c>
      <c r="E61" s="316" t="s">
        <v>2</v>
      </c>
      <c r="F61" s="316"/>
      <c r="G61" s="316"/>
      <c r="H61" s="150" t="s">
        <v>4</v>
      </c>
    </row>
    <row r="62" spans="2:16" ht="56.5" customHeight="1" x14ac:dyDescent="0.35">
      <c r="B62" s="295" t="s">
        <v>54</v>
      </c>
      <c r="C62" s="34" t="s">
        <v>62</v>
      </c>
      <c r="D62" s="35">
        <v>0</v>
      </c>
      <c r="E62" s="300"/>
      <c r="F62" s="300"/>
      <c r="G62" s="300"/>
      <c r="H62" s="36"/>
    </row>
    <row r="63" spans="2:16" ht="44.5" customHeight="1" x14ac:dyDescent="0.35">
      <c r="B63" s="295"/>
      <c r="C63" s="38" t="s">
        <v>55</v>
      </c>
      <c r="D63" s="39"/>
      <c r="E63" s="289"/>
      <c r="F63" s="289"/>
      <c r="G63" s="289"/>
      <c r="H63" s="40"/>
    </row>
    <row r="64" spans="2:16" ht="28" x14ac:dyDescent="0.35">
      <c r="B64" s="295"/>
      <c r="C64" s="34" t="s">
        <v>56</v>
      </c>
      <c r="D64" s="35"/>
      <c r="E64" s="300"/>
      <c r="F64" s="300"/>
      <c r="G64" s="300"/>
      <c r="H64" s="36"/>
    </row>
    <row r="65" spans="2:8" ht="153.65" customHeight="1" x14ac:dyDescent="0.35">
      <c r="B65" s="295"/>
      <c r="C65" s="38" t="s">
        <v>170</v>
      </c>
      <c r="D65" s="39"/>
      <c r="E65" s="289"/>
      <c r="F65" s="289"/>
      <c r="G65" s="289"/>
      <c r="H65" s="40"/>
    </row>
    <row r="66" spans="2:8" ht="87" customHeight="1" x14ac:dyDescent="0.35">
      <c r="B66" s="295"/>
      <c r="C66" s="34" t="s">
        <v>171</v>
      </c>
      <c r="D66" s="35"/>
      <c r="E66" s="300"/>
      <c r="F66" s="300"/>
      <c r="G66" s="300"/>
      <c r="H66" s="36"/>
    </row>
    <row r="67" spans="2:8" ht="42" x14ac:dyDescent="0.35">
      <c r="B67" s="295"/>
      <c r="C67" s="38" t="s">
        <v>53</v>
      </c>
      <c r="D67" s="39"/>
      <c r="E67" s="289"/>
      <c r="F67" s="289"/>
      <c r="G67" s="289"/>
      <c r="H67" s="40"/>
    </row>
    <row r="68" spans="2:8" x14ac:dyDescent="0.35">
      <c r="B68" s="295"/>
      <c r="C68" s="88" t="s">
        <v>103</v>
      </c>
      <c r="D68" s="35">
        <f>SUM(D62:D67)</f>
        <v>0</v>
      </c>
      <c r="E68" s="303"/>
      <c r="F68" s="304"/>
      <c r="G68" s="305"/>
      <c r="H68" s="36"/>
    </row>
    <row r="69" spans="2:8" ht="26.5" thickBot="1" x14ac:dyDescent="0.65">
      <c r="B69" s="10"/>
      <c r="C69" s="44"/>
      <c r="D69" s="45"/>
      <c r="E69" s="46"/>
      <c r="H69" s="46"/>
    </row>
    <row r="70" spans="2:8" ht="28" x14ac:dyDescent="0.35">
      <c r="B70" s="53"/>
      <c r="C70" s="54" t="s">
        <v>0</v>
      </c>
      <c r="D70" s="87" t="s">
        <v>106</v>
      </c>
      <c r="E70" s="379" t="s">
        <v>2</v>
      </c>
      <c r="F70" s="380"/>
      <c r="G70" s="381"/>
      <c r="H70" s="48" t="s">
        <v>4</v>
      </c>
    </row>
    <row r="71" spans="2:8" ht="104" customHeight="1" x14ac:dyDescent="0.35">
      <c r="B71" s="298" t="s">
        <v>57</v>
      </c>
      <c r="C71" s="34" t="s">
        <v>58</v>
      </c>
      <c r="D71" s="35">
        <v>0</v>
      </c>
      <c r="E71" s="300"/>
      <c r="F71" s="300"/>
      <c r="G71" s="300"/>
      <c r="H71" s="37"/>
    </row>
    <row r="72" spans="2:8" ht="28" x14ac:dyDescent="0.35">
      <c r="B72" s="298"/>
      <c r="C72" s="38" t="s">
        <v>60</v>
      </c>
      <c r="D72" s="39"/>
      <c r="E72" s="289"/>
      <c r="F72" s="289"/>
      <c r="G72" s="289"/>
      <c r="H72" s="41"/>
    </row>
    <row r="73" spans="2:8" ht="84" x14ac:dyDescent="0.35">
      <c r="B73" s="298"/>
      <c r="C73" s="34" t="s">
        <v>63</v>
      </c>
      <c r="D73" s="35"/>
      <c r="E73" s="300"/>
      <c r="F73" s="300"/>
      <c r="G73" s="300"/>
      <c r="H73" s="37"/>
    </row>
    <row r="74" spans="2:8" ht="28" x14ac:dyDescent="0.35">
      <c r="B74" s="298"/>
      <c r="C74" s="38" t="s">
        <v>65</v>
      </c>
      <c r="D74" s="39"/>
      <c r="E74" s="289"/>
      <c r="F74" s="289"/>
      <c r="G74" s="289"/>
      <c r="H74" s="41"/>
    </row>
    <row r="75" spans="2:8" x14ac:dyDescent="0.35">
      <c r="B75" s="298"/>
      <c r="C75" s="34" t="s">
        <v>59</v>
      </c>
      <c r="D75" s="35"/>
      <c r="E75" s="300"/>
      <c r="F75" s="300"/>
      <c r="G75" s="300"/>
      <c r="H75" s="37"/>
    </row>
    <row r="76" spans="2:8" ht="26.15" customHeight="1" thickBot="1" x14ac:dyDescent="0.4">
      <c r="B76" s="299"/>
      <c r="C76" s="221" t="s">
        <v>103</v>
      </c>
      <c r="D76" s="222">
        <f>SUM(D71:D75)</f>
        <v>0</v>
      </c>
      <c r="E76" s="364"/>
      <c r="F76" s="364"/>
      <c r="G76" s="364"/>
      <c r="H76" s="223"/>
    </row>
    <row r="77" spans="2:8" ht="15" thickBot="1" x14ac:dyDescent="0.4">
      <c r="B77" s="57"/>
      <c r="C77" s="58"/>
      <c r="D77" s="30"/>
      <c r="E77" s="28"/>
      <c r="H77" s="28"/>
    </row>
    <row r="78" spans="2:8" ht="28.5" thickBot="1" x14ac:dyDescent="0.4">
      <c r="B78" s="53"/>
      <c r="C78" s="78" t="s">
        <v>0</v>
      </c>
      <c r="D78" s="87" t="s">
        <v>106</v>
      </c>
      <c r="E78" s="342" t="s">
        <v>2</v>
      </c>
      <c r="F78" s="342"/>
      <c r="G78" s="342"/>
      <c r="H78" s="78" t="s">
        <v>4</v>
      </c>
    </row>
    <row r="79" spans="2:8" ht="48" customHeight="1" x14ac:dyDescent="0.35">
      <c r="B79" s="297" t="s">
        <v>66</v>
      </c>
      <c r="C79" s="38" t="s">
        <v>67</v>
      </c>
      <c r="D79" s="39"/>
      <c r="E79" s="289"/>
      <c r="F79" s="289"/>
      <c r="G79" s="289"/>
      <c r="H79" s="40"/>
    </row>
    <row r="80" spans="2:8" ht="85" customHeight="1" x14ac:dyDescent="0.35">
      <c r="B80" s="298"/>
      <c r="C80" s="34" t="s">
        <v>68</v>
      </c>
      <c r="D80" s="35"/>
      <c r="E80" s="300"/>
      <c r="F80" s="300"/>
      <c r="G80" s="300"/>
      <c r="H80" s="36"/>
    </row>
    <row r="81" spans="1:10" ht="72" customHeight="1" x14ac:dyDescent="0.35">
      <c r="B81" s="298"/>
      <c r="C81" s="38" t="s">
        <v>70</v>
      </c>
      <c r="D81" s="39"/>
      <c r="E81" s="289"/>
      <c r="F81" s="289"/>
      <c r="G81" s="289"/>
      <c r="H81" s="40"/>
    </row>
    <row r="82" spans="1:10" ht="47.15" customHeight="1" x14ac:dyDescent="0.35">
      <c r="B82" s="298"/>
      <c r="C82" s="34" t="s">
        <v>69</v>
      </c>
      <c r="D82" s="35"/>
      <c r="E82" s="300"/>
      <c r="F82" s="300"/>
      <c r="G82" s="300"/>
      <c r="H82" s="36"/>
    </row>
    <row r="83" spans="1:10" ht="43" customHeight="1" x14ac:dyDescent="0.35">
      <c r="B83" s="298"/>
      <c r="C83" s="38" t="s">
        <v>176</v>
      </c>
      <c r="D83" s="39"/>
      <c r="E83" s="289"/>
      <c r="F83" s="289"/>
      <c r="G83" s="289"/>
      <c r="H83" s="40"/>
    </row>
    <row r="84" spans="1:10" ht="117.65" customHeight="1" thickBot="1" x14ac:dyDescent="0.4">
      <c r="B84" s="299"/>
      <c r="C84" s="34" t="s">
        <v>71</v>
      </c>
      <c r="D84" s="35"/>
      <c r="E84" s="300"/>
      <c r="F84" s="300"/>
      <c r="G84" s="300"/>
      <c r="H84" s="36"/>
    </row>
    <row r="85" spans="1:10" x14ac:dyDescent="0.35">
      <c r="B85" s="57"/>
      <c r="C85" s="142" t="s">
        <v>103</v>
      </c>
      <c r="D85" s="143">
        <f>SUM(D79:D84)</f>
        <v>0</v>
      </c>
      <c r="E85" s="289"/>
      <c r="F85" s="289"/>
      <c r="G85" s="289"/>
      <c r="H85" s="40"/>
    </row>
    <row r="86" spans="1:10" ht="15" thickBot="1" x14ac:dyDescent="0.4">
      <c r="B86" s="57"/>
      <c r="C86" s="58"/>
      <c r="D86" s="30"/>
      <c r="E86" s="28"/>
      <c r="H86" s="28"/>
    </row>
    <row r="87" spans="1:10" ht="28.5" thickBot="1" x14ac:dyDescent="0.4">
      <c r="B87" s="53"/>
      <c r="C87" s="127" t="s">
        <v>0</v>
      </c>
      <c r="D87" s="87" t="s">
        <v>106</v>
      </c>
      <c r="E87" s="361" t="s">
        <v>2</v>
      </c>
      <c r="F87" s="362"/>
      <c r="G87" s="363"/>
      <c r="H87" s="139" t="s">
        <v>4</v>
      </c>
    </row>
    <row r="88" spans="1:10" ht="83.15" customHeight="1" x14ac:dyDescent="0.35">
      <c r="B88" s="286" t="s">
        <v>100</v>
      </c>
      <c r="C88" s="49" t="s">
        <v>99</v>
      </c>
      <c r="D88" s="192"/>
      <c r="E88" s="288"/>
      <c r="F88" s="288"/>
      <c r="G88" s="288"/>
      <c r="H88" s="225"/>
    </row>
    <row r="89" spans="1:10" ht="90.65" customHeight="1" thickBot="1" x14ac:dyDescent="0.4">
      <c r="B89" s="287"/>
      <c r="C89" s="50" t="s">
        <v>107</v>
      </c>
      <c r="D89" s="164"/>
      <c r="E89" s="366"/>
      <c r="F89" s="366"/>
      <c r="G89" s="366"/>
      <c r="H89" s="229"/>
    </row>
    <row r="90" spans="1:10" x14ac:dyDescent="0.35">
      <c r="C90" s="166" t="s">
        <v>103</v>
      </c>
      <c r="D90" s="199">
        <f>D88+D89</f>
        <v>0</v>
      </c>
      <c r="E90" s="347"/>
      <c r="F90" s="347"/>
      <c r="G90" s="347"/>
      <c r="H90" s="168"/>
    </row>
    <row r="93" spans="1:10" x14ac:dyDescent="0.35">
      <c r="A93" s="28"/>
      <c r="B93" s="28"/>
      <c r="C93" s="28"/>
      <c r="D93" s="28"/>
      <c r="E93" s="28"/>
      <c r="F93" s="321"/>
      <c r="G93" s="321"/>
      <c r="H93" s="321"/>
      <c r="I93" s="321"/>
      <c r="J93" s="93"/>
    </row>
    <row r="94" spans="1:10" ht="30.65" customHeight="1" x14ac:dyDescent="0.35">
      <c r="B94" s="89" t="s">
        <v>46</v>
      </c>
      <c r="C94" s="90"/>
      <c r="D94" s="91"/>
      <c r="E94" s="92">
        <f>Tableau3364913172125293339[[#Totals],[Note 
pondérée]]+F34+Tableau338271216202428323743[[#Totals],[Note 
pondérée]]+Tableau33861115192327313541[[#Totals],[Note 
pondérée]]</f>
        <v>0</v>
      </c>
      <c r="F94" s="93"/>
      <c r="G94" s="28"/>
      <c r="H94" s="29"/>
      <c r="I94" s="29"/>
      <c r="J94" s="28"/>
    </row>
    <row r="95" spans="1:10" ht="34.5" customHeight="1" x14ac:dyDescent="0.35">
      <c r="B95" s="94" t="s">
        <v>47</v>
      </c>
      <c r="C95" s="95"/>
      <c r="D95" s="96"/>
      <c r="E95" s="92">
        <f>F56</f>
        <v>12.5</v>
      </c>
      <c r="F95" s="28"/>
      <c r="G95" s="28"/>
      <c r="H95" s="29"/>
    </row>
    <row r="96" spans="1:10" ht="30.65" customHeight="1" x14ac:dyDescent="0.35">
      <c r="B96" s="94" t="s">
        <v>48</v>
      </c>
      <c r="C96" s="95"/>
      <c r="D96" s="96"/>
      <c r="E96" s="92">
        <f>D68+D76+D85+D90</f>
        <v>0</v>
      </c>
      <c r="F96" s="28"/>
      <c r="G96" s="28"/>
      <c r="H96" s="28"/>
    </row>
    <row r="97" spans="2:8" ht="27.65" customHeight="1" x14ac:dyDescent="0.35">
      <c r="B97" s="73" t="s">
        <v>49</v>
      </c>
      <c r="C97" s="74"/>
      <c r="D97" s="75"/>
      <c r="E97" s="92">
        <f>SUM(E94:E96)</f>
        <v>12.5</v>
      </c>
      <c r="F97" s="28"/>
      <c r="G97" s="28"/>
      <c r="H97" s="29"/>
    </row>
    <row r="100" spans="2:8" ht="32.5" customHeight="1" x14ac:dyDescent="0.35">
      <c r="B100" s="328" t="s">
        <v>110</v>
      </c>
      <c r="C100" s="329"/>
      <c r="D100" s="330"/>
      <c r="E100" s="99">
        <f>E94+E95</f>
        <v>12.5</v>
      </c>
    </row>
    <row r="101" spans="2:8" ht="71.5" customHeight="1" x14ac:dyDescent="0.35">
      <c r="B101" s="97" t="s">
        <v>112</v>
      </c>
      <c r="C101" s="329" t="s">
        <v>113</v>
      </c>
      <c r="D101" s="330"/>
      <c r="E101" s="98" t="s">
        <v>116</v>
      </c>
    </row>
    <row r="102" spans="2:8" ht="28.5" customHeight="1" x14ac:dyDescent="0.35">
      <c r="B102" s="333" t="s">
        <v>109</v>
      </c>
      <c r="C102" s="331" t="s">
        <v>114</v>
      </c>
      <c r="D102" s="332"/>
      <c r="E102" s="80"/>
    </row>
    <row r="103" spans="2:8" ht="28.5" customHeight="1" x14ac:dyDescent="0.35">
      <c r="B103" s="334"/>
      <c r="C103" s="331" t="s">
        <v>139</v>
      </c>
      <c r="D103" s="332"/>
      <c r="E103" s="80"/>
    </row>
    <row r="104" spans="2:8" ht="28.5" customHeight="1" x14ac:dyDescent="0.35">
      <c r="B104" s="333" t="s">
        <v>111</v>
      </c>
      <c r="C104" s="331" t="s">
        <v>117</v>
      </c>
      <c r="D104" s="332"/>
      <c r="E104" s="80"/>
    </row>
    <row r="105" spans="2:8" ht="21.65" customHeight="1" x14ac:dyDescent="0.35">
      <c r="B105" s="334"/>
      <c r="C105" s="331" t="s">
        <v>140</v>
      </c>
      <c r="D105" s="332"/>
      <c r="E105" s="80"/>
    </row>
    <row r="106" spans="2:8" ht="21.65" customHeight="1" x14ac:dyDescent="0.35">
      <c r="B106" s="333" t="s">
        <v>108</v>
      </c>
      <c r="C106" s="331" t="s">
        <v>118</v>
      </c>
      <c r="D106" s="332"/>
      <c r="E106" s="80"/>
    </row>
    <row r="107" spans="2:8" ht="30.65" customHeight="1" x14ac:dyDescent="0.35">
      <c r="B107" s="334"/>
      <c r="C107" s="331" t="s">
        <v>141</v>
      </c>
      <c r="D107" s="332"/>
      <c r="E107" s="80"/>
    </row>
    <row r="108" spans="2:8" ht="29.15" customHeight="1" x14ac:dyDescent="0.35">
      <c r="B108" s="28"/>
      <c r="C108" s="28"/>
      <c r="D108" s="28"/>
      <c r="E108" s="28"/>
      <c r="F108" s="28"/>
      <c r="G108" s="28"/>
      <c r="H108" s="29"/>
    </row>
    <row r="109" spans="2:8" x14ac:dyDescent="0.35">
      <c r="B109" s="28"/>
      <c r="C109" s="33"/>
      <c r="D109" s="30"/>
      <c r="E109" s="30"/>
      <c r="F109" s="30"/>
      <c r="G109" s="28"/>
      <c r="H109" s="28"/>
    </row>
    <row r="110" spans="2:8" ht="15" customHeight="1" x14ac:dyDescent="0.35">
      <c r="B110" s="335" t="s">
        <v>45</v>
      </c>
      <c r="C110" s="338"/>
      <c r="D110" s="338"/>
      <c r="E110" s="338"/>
      <c r="F110" s="338"/>
      <c r="G110" s="338"/>
      <c r="H110" s="338"/>
    </row>
    <row r="111" spans="2:8" x14ac:dyDescent="0.35">
      <c r="B111" s="336"/>
      <c r="C111" s="338"/>
      <c r="D111" s="338"/>
      <c r="E111" s="338"/>
      <c r="F111" s="338"/>
      <c r="G111" s="338"/>
      <c r="H111" s="338"/>
    </row>
    <row r="112" spans="2:8" x14ac:dyDescent="0.35">
      <c r="B112" s="336"/>
      <c r="C112" s="338"/>
      <c r="D112" s="338"/>
      <c r="E112" s="338"/>
      <c r="F112" s="338"/>
      <c r="G112" s="338"/>
      <c r="H112" s="338"/>
    </row>
    <row r="113" spans="2:8" x14ac:dyDescent="0.35">
      <c r="B113" s="336"/>
      <c r="C113" s="338"/>
      <c r="D113" s="338"/>
      <c r="E113" s="338"/>
      <c r="F113" s="338"/>
      <c r="G113" s="338"/>
      <c r="H113" s="338"/>
    </row>
    <row r="114" spans="2:8" x14ac:dyDescent="0.35">
      <c r="B114" s="337"/>
      <c r="C114" s="338"/>
      <c r="D114" s="338"/>
      <c r="E114" s="338"/>
      <c r="F114" s="338"/>
      <c r="G114" s="338"/>
      <c r="H114" s="338"/>
    </row>
    <row r="115" spans="2:8" ht="15.75" customHeight="1" x14ac:dyDescent="0.35">
      <c r="B115" s="28"/>
      <c r="C115" s="33"/>
      <c r="D115" s="30"/>
      <c r="E115" s="30"/>
      <c r="F115" s="30"/>
      <c r="G115" s="28"/>
      <c r="H115" s="28"/>
    </row>
    <row r="116" spans="2:8" x14ac:dyDescent="0.35">
      <c r="B116" s="28"/>
      <c r="C116" s="33"/>
      <c r="D116" s="30"/>
      <c r="E116" s="30"/>
      <c r="F116" s="30"/>
      <c r="G116" s="28"/>
      <c r="H116" s="28"/>
    </row>
    <row r="117" spans="2:8" ht="22.5" customHeight="1" x14ac:dyDescent="0.35">
      <c r="B117" s="72" t="s">
        <v>17</v>
      </c>
      <c r="C117" s="320"/>
      <c r="D117" s="320"/>
      <c r="E117" s="320"/>
      <c r="F117" s="320"/>
      <c r="G117" s="320"/>
      <c r="H117" s="320"/>
    </row>
    <row r="118" spans="2:8" ht="20.25" customHeight="1" x14ac:dyDescent="0.35">
      <c r="B118" s="72" t="s">
        <v>8</v>
      </c>
      <c r="C118" s="320"/>
      <c r="D118" s="320"/>
      <c r="E118" s="320"/>
      <c r="F118" s="320"/>
      <c r="G118" s="320"/>
      <c r="H118" s="320"/>
    </row>
    <row r="119" spans="2:8" ht="18" customHeight="1" x14ac:dyDescent="0.35">
      <c r="B119" s="72" t="s">
        <v>20</v>
      </c>
      <c r="C119" s="320"/>
      <c r="D119" s="320"/>
      <c r="E119" s="320"/>
      <c r="F119" s="320"/>
      <c r="G119" s="320"/>
      <c r="H119" s="320"/>
    </row>
    <row r="120" spans="2:8" ht="15.75" customHeight="1" x14ac:dyDescent="0.35">
      <c r="B120" s="72" t="s">
        <v>9</v>
      </c>
      <c r="C120" s="320"/>
      <c r="D120" s="320"/>
      <c r="E120" s="320"/>
      <c r="F120" s="320"/>
      <c r="G120" s="320"/>
      <c r="H120" s="320"/>
    </row>
    <row r="121" spans="2:8" ht="25" customHeight="1" x14ac:dyDescent="0.35">
      <c r="B121" s="72" t="s">
        <v>10</v>
      </c>
      <c r="C121" s="320"/>
      <c r="D121" s="320"/>
      <c r="E121" s="320"/>
      <c r="F121" s="320"/>
      <c r="G121" s="320"/>
      <c r="H121" s="320"/>
    </row>
    <row r="122" spans="2:8" ht="25" customHeight="1" x14ac:dyDescent="0.35">
      <c r="B122" s="72" t="s">
        <v>11</v>
      </c>
      <c r="C122" s="320"/>
      <c r="D122" s="320"/>
      <c r="E122" s="320"/>
      <c r="F122" s="320"/>
      <c r="G122" s="320"/>
      <c r="H122" s="320"/>
    </row>
    <row r="123" spans="2:8" ht="87" customHeight="1" x14ac:dyDescent="0.35">
      <c r="B123" s="76" t="s">
        <v>18</v>
      </c>
      <c r="C123" s="327" t="s">
        <v>13</v>
      </c>
      <c r="D123" s="327"/>
      <c r="E123" s="327"/>
      <c r="F123" s="327"/>
      <c r="G123" s="327"/>
      <c r="H123" s="327"/>
    </row>
    <row r="124" spans="2:8" ht="50.15" customHeight="1" x14ac:dyDescent="0.35">
      <c r="B124" s="72" t="s">
        <v>12</v>
      </c>
      <c r="C124" s="320"/>
      <c r="D124" s="320"/>
      <c r="E124" s="320"/>
      <c r="F124" s="320"/>
      <c r="G124" s="320"/>
      <c r="H124" s="320"/>
    </row>
    <row r="125" spans="2:8" x14ac:dyDescent="0.35">
      <c r="B125" s="28"/>
      <c r="C125" s="28"/>
      <c r="D125" s="28"/>
      <c r="E125" s="28"/>
      <c r="F125" s="28"/>
      <c r="G125" s="28"/>
      <c r="H125" s="28"/>
    </row>
  </sheetData>
  <mergeCells count="76">
    <mergeCell ref="C121:H121"/>
    <mergeCell ref="C122:H122"/>
    <mergeCell ref="C123:H123"/>
    <mergeCell ref="C124:H124"/>
    <mergeCell ref="B110:B114"/>
    <mergeCell ref="C110:H114"/>
    <mergeCell ref="C117:H117"/>
    <mergeCell ref="C118:H118"/>
    <mergeCell ref="C119:H119"/>
    <mergeCell ref="C120:H120"/>
    <mergeCell ref="B104:B105"/>
    <mergeCell ref="C104:D104"/>
    <mergeCell ref="C105:D105"/>
    <mergeCell ref="B106:B107"/>
    <mergeCell ref="C106:D106"/>
    <mergeCell ref="C107:D107"/>
    <mergeCell ref="F93:G93"/>
    <mergeCell ref="H93:I93"/>
    <mergeCell ref="B100:D100"/>
    <mergeCell ref="C101:D101"/>
    <mergeCell ref="B102:B103"/>
    <mergeCell ref="C102:D102"/>
    <mergeCell ref="C103:D103"/>
    <mergeCell ref="E90:G90"/>
    <mergeCell ref="E76:G76"/>
    <mergeCell ref="E78:G78"/>
    <mergeCell ref="B79:B84"/>
    <mergeCell ref="E79:G79"/>
    <mergeCell ref="E80:G80"/>
    <mergeCell ref="E81:G81"/>
    <mergeCell ref="E82:G82"/>
    <mergeCell ref="E83:G83"/>
    <mergeCell ref="E84:G84"/>
    <mergeCell ref="E85:G85"/>
    <mergeCell ref="E87:G87"/>
    <mergeCell ref="B88:B89"/>
    <mergeCell ref="E88:G88"/>
    <mergeCell ref="E89:G89"/>
    <mergeCell ref="E70:G70"/>
    <mergeCell ref="B71:B76"/>
    <mergeCell ref="E71:G71"/>
    <mergeCell ref="E72:G72"/>
    <mergeCell ref="E73:G73"/>
    <mergeCell ref="E74:G74"/>
    <mergeCell ref="E75:G75"/>
    <mergeCell ref="B38:B41"/>
    <mergeCell ref="B44:B47"/>
    <mergeCell ref="B52:B56"/>
    <mergeCell ref="E61:G61"/>
    <mergeCell ref="B62:B68"/>
    <mergeCell ref="E62:G62"/>
    <mergeCell ref="E63:G63"/>
    <mergeCell ref="E64:G64"/>
    <mergeCell ref="E65:G65"/>
    <mergeCell ref="E66:G66"/>
    <mergeCell ref="E67:G67"/>
    <mergeCell ref="E68:G68"/>
    <mergeCell ref="B28:B34"/>
    <mergeCell ref="A7:B7"/>
    <mergeCell ref="C7:H7"/>
    <mergeCell ref="A8:B8"/>
    <mergeCell ref="C8:H8"/>
    <mergeCell ref="A9:B9"/>
    <mergeCell ref="C9:H9"/>
    <mergeCell ref="A10:B10"/>
    <mergeCell ref="C10:H10"/>
    <mergeCell ref="B12:H12"/>
    <mergeCell ref="A14:H15"/>
    <mergeCell ref="B21:B25"/>
    <mergeCell ref="A6:B6"/>
    <mergeCell ref="C6:H6"/>
    <mergeCell ref="A2:H2"/>
    <mergeCell ref="A4:B4"/>
    <mergeCell ref="C4:H4"/>
    <mergeCell ref="A5:B5"/>
    <mergeCell ref="C5:H5"/>
  </mergeCells>
  <pageMargins left="0.7" right="0.7" top="0.75" bottom="0.75" header="0.3" footer="0.3"/>
  <pageSetup paperSize="9" orientation="portrait" r:id="rId1"/>
  <drawing r:id="rId2"/>
  <tableParts count="4">
    <tablePart r:id="rId3"/>
    <tablePart r:id="rId4"/>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12</vt:i4>
      </vt:variant>
    </vt:vector>
  </HeadingPairs>
  <TitlesOfParts>
    <vt:vector size="12" baseType="lpstr">
      <vt:lpstr>OS1</vt:lpstr>
      <vt:lpstr>OS2</vt:lpstr>
      <vt:lpstr>OS3</vt:lpstr>
      <vt:lpstr>OS4</vt:lpstr>
      <vt:lpstr>OS5</vt:lpstr>
      <vt:lpstr>OS6</vt:lpstr>
      <vt:lpstr>OS7</vt:lpstr>
      <vt:lpstr>OS8</vt:lpstr>
      <vt:lpstr>OS9</vt:lpstr>
      <vt:lpstr>OS10</vt:lpstr>
      <vt:lpstr>OS11</vt:lpstr>
      <vt:lpstr>OS13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Marion BECMONT</dc:creator>
  <cp:lastModifiedBy>Mathilde Jauzein</cp:lastModifiedBy>
  <cp:lastPrinted>2022-04-20T15:03:45Z</cp:lastPrinted>
  <dcterms:created xsi:type="dcterms:W3CDTF">2015-07-03T19:26:48Z</dcterms:created>
  <dcterms:modified xsi:type="dcterms:W3CDTF">2023-04-11T13:13:43Z</dcterms:modified>
</cp:coreProperties>
</file>